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drawings/drawing3.xml" ContentType="application/vnd.openxmlformats-officedocument.drawing+xml"/>
  <Override PartName="/xl/comments3.xml" ContentType="application/vnd.openxmlformats-officedocument.spreadsheetml.comments+xml"/>
  <Override PartName="/xl/drawings/drawing4.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5.xml" ContentType="application/vnd.openxmlformats-officedocument.drawing+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drawings/drawing6.xml" ContentType="application/vnd.openxmlformats-officedocument.drawing+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charts/chart5.xml" ContentType="application/vnd.openxmlformats-officedocument.drawingml.chart+xml"/>
  <Override PartName="/xl/charts/style5.xml" ContentType="application/vnd.ms-office.chartstyle+xml"/>
  <Override PartName="/xl/charts/colors5.xml" ContentType="application/vnd.ms-office.chartcolorstyle+xml"/>
  <Override PartName="/xl/charts/chart6.xml" ContentType="application/vnd.openxmlformats-officedocument.drawingml.chart+xml"/>
  <Override PartName="/xl/charts/style6.xml" ContentType="application/vnd.ms-office.chartstyle+xml"/>
  <Override PartName="/xl/charts/colors6.xml" ContentType="application/vnd.ms-office.chartcolorstyle+xml"/>
  <Override PartName="/xl/drawings/drawing7.xml" ContentType="application/vnd.openxmlformats-officedocument.drawing+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drawings/drawing8.xml" ContentType="application/vnd.openxmlformats-officedocument.drawing+xml"/>
  <Override PartName="/xl/charts/chart10.xml" ContentType="application/vnd.openxmlformats-officedocument.drawingml.chart+xml"/>
  <Override PartName="/xl/charts/style7.xml" ContentType="application/vnd.ms-office.chartstyle+xml"/>
  <Override PartName="/xl/charts/colors7.xml" ContentType="application/vnd.ms-office.chartcolorstyle+xml"/>
  <Override PartName="/xl/charts/chart11.xml" ContentType="application/vnd.openxmlformats-officedocument.drawingml.chart+xml"/>
  <Override PartName="/xl/charts/style8.xml" ContentType="application/vnd.ms-office.chartstyle+xml"/>
  <Override PartName="/xl/charts/colors8.xml" ContentType="application/vnd.ms-office.chartcolorstyle+xml"/>
  <Override PartName="/xl/drawings/drawing9.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drawings/drawing10.xml" ContentType="application/vnd.openxmlformats-officedocument.drawing+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C:\Users\DEFANATK\Desktop\The Dumping Ground\"/>
    </mc:Choice>
  </mc:AlternateContent>
  <bookViews>
    <workbookView xWindow="0" yWindow="0" windowWidth="23040" windowHeight="11460" autoFilterDateGrouping="0"/>
  </bookViews>
  <sheets>
    <sheet name="Introduction" sheetId="19" r:id="rId1"/>
    <sheet name="Details" sheetId="13" r:id="rId2"/>
    <sheet name="Environment" sheetId="9" r:id="rId3"/>
    <sheet name="Social" sheetId="10" r:id="rId4"/>
    <sheet name="Env Wheel" sheetId="15" state="hidden" r:id="rId5"/>
    <sheet name="Social Wheel" sheetId="16" state="hidden" r:id="rId6"/>
    <sheet name="Dashboard" sheetId="17" r:id="rId7"/>
    <sheet name="Dash" sheetId="11" state="hidden" r:id="rId8"/>
    <sheet name="Summary Report" sheetId="14" r:id="rId9"/>
    <sheet name="Environmental" sheetId="2" state="hidden" r:id="rId10"/>
    <sheet name="Env2" sheetId="5" state="hidden" r:id="rId11"/>
    <sheet name="Soc" sheetId="3" state="hidden" r:id="rId12"/>
    <sheet name="Soc2" sheetId="6" state="hidden" r:id="rId13"/>
    <sheet name="Drop downs" sheetId="4" state="hidden" r:id="rId14"/>
  </sheets>
  <calcPr calcId="162913"/>
</workbook>
</file>

<file path=xl/calcChain.xml><?xml version="1.0" encoding="utf-8"?>
<calcChain xmlns="http://schemas.openxmlformats.org/spreadsheetml/2006/main">
  <c r="B1" i="14" l="1"/>
  <c r="L97" i="9" l="1"/>
  <c r="C21" i="14" l="1"/>
  <c r="C20" i="14"/>
  <c r="C19" i="14"/>
  <c r="C18" i="14"/>
  <c r="C17" i="14"/>
  <c r="C16" i="14"/>
  <c r="C15" i="14"/>
  <c r="L148" i="9" l="1"/>
  <c r="L188" i="10" l="1"/>
  <c r="L171" i="10"/>
  <c r="L153" i="10"/>
  <c r="L135" i="10"/>
  <c r="L117" i="10"/>
  <c r="L99" i="10"/>
  <c r="L81" i="10"/>
  <c r="L63" i="10"/>
  <c r="L46" i="10"/>
  <c r="L29" i="10"/>
  <c r="L12" i="10"/>
  <c r="L29" i="9"/>
  <c r="L46" i="9"/>
  <c r="L63" i="9"/>
  <c r="L80" i="9"/>
  <c r="L114" i="9"/>
  <c r="L120" i="9" s="1"/>
  <c r="L131" i="9"/>
  <c r="L165" i="9"/>
  <c r="L12" i="9"/>
  <c r="L168" i="9" l="1"/>
  <c r="L137" i="9" l="1"/>
  <c r="L134" i="9"/>
  <c r="L117" i="9"/>
  <c r="L52" i="9"/>
  <c r="L49" i="9"/>
  <c r="L35" i="9"/>
  <c r="L32" i="9"/>
  <c r="L18" i="9"/>
  <c r="L15" i="9"/>
  <c r="L53" i="9" l="1"/>
  <c r="L36" i="9"/>
  <c r="L138" i="9"/>
  <c r="L19" i="9"/>
  <c r="O9" i="10"/>
  <c r="W8" i="10"/>
  <c r="O17" i="10"/>
  <c r="L154" i="9" l="1"/>
  <c r="L123" i="10" l="1"/>
  <c r="L171" i="9"/>
  <c r="L172" i="9" s="1"/>
  <c r="L151" i="9"/>
  <c r="L155" i="9" s="1"/>
  <c r="L100" i="9"/>
  <c r="K26" i="14"/>
  <c r="K25" i="14"/>
  <c r="K24" i="14"/>
  <c r="K23" i="14"/>
  <c r="K22" i="14"/>
  <c r="K21" i="14"/>
  <c r="K20" i="14"/>
  <c r="K19" i="14"/>
  <c r="K18" i="14"/>
  <c r="K17" i="14"/>
  <c r="K16" i="14"/>
  <c r="K13" i="14"/>
  <c r="K12" i="14"/>
  <c r="K11" i="14"/>
  <c r="K10" i="14"/>
  <c r="K9" i="14"/>
  <c r="K8" i="14"/>
  <c r="K7" i="14"/>
  <c r="K6" i="14"/>
  <c r="K5" i="14"/>
  <c r="K4" i="14"/>
  <c r="L194" i="10"/>
  <c r="L191" i="10"/>
  <c r="L195" i="10" s="1"/>
  <c r="L177" i="10"/>
  <c r="L174" i="10"/>
  <c r="L178" i="10" s="1"/>
  <c r="L159" i="10"/>
  <c r="L156" i="10"/>
  <c r="L160" i="10" s="1"/>
  <c r="L141" i="10"/>
  <c r="L138" i="10"/>
  <c r="L126" i="10"/>
  <c r="L120" i="10"/>
  <c r="L105" i="10"/>
  <c r="L102" i="10"/>
  <c r="L106" i="10" s="1"/>
  <c r="L87" i="10"/>
  <c r="L84" i="10"/>
  <c r="L66" i="10"/>
  <c r="L69" i="10"/>
  <c r="L15" i="10"/>
  <c r="L174" i="9"/>
  <c r="L157" i="9"/>
  <c r="L121" i="9"/>
  <c r="L140" i="9"/>
  <c r="L123" i="9"/>
  <c r="L106" i="9"/>
  <c r="L89" i="9"/>
  <c r="L72" i="9"/>
  <c r="L55" i="9"/>
  <c r="L38" i="9"/>
  <c r="L21" i="9"/>
  <c r="L70" i="10" l="1"/>
  <c r="L88" i="10"/>
  <c r="L124" i="10"/>
  <c r="L142" i="10"/>
  <c r="L86" i="9"/>
  <c r="L83" i="9"/>
  <c r="L69" i="9"/>
  <c r="L66" i="9"/>
  <c r="L70" i="9" s="1"/>
  <c r="L103" i="9"/>
  <c r="L104" i="9" s="1"/>
  <c r="L52" i="10"/>
  <c r="L49" i="10"/>
  <c r="L35" i="10"/>
  <c r="L32" i="10"/>
  <c r="L36" i="10" s="1"/>
  <c r="L18" i="10"/>
  <c r="L19" i="10" s="1"/>
  <c r="L197" i="10"/>
  <c r="L180" i="10"/>
  <c r="L162" i="10"/>
  <c r="L144" i="10"/>
  <c r="L108" i="10"/>
  <c r="L90" i="10"/>
  <c r="L72" i="10"/>
  <c r="L55" i="10"/>
  <c r="L38" i="10"/>
  <c r="L21" i="10"/>
  <c r="L87" i="9" l="1"/>
  <c r="N6" i="11" s="1"/>
  <c r="L53" i="10"/>
  <c r="N7" i="11"/>
  <c r="Q7" i="11"/>
  <c r="I7" i="16"/>
  <c r="I20" i="14" s="1"/>
  <c r="J20" i="14" s="1"/>
  <c r="Q8" i="11"/>
  <c r="I8" i="16"/>
  <c r="I21" i="14" s="1"/>
  <c r="J21" i="14" s="1"/>
  <c r="Q9" i="11"/>
  <c r="I9" i="16"/>
  <c r="I22" i="14" s="1"/>
  <c r="J22" i="14" s="1"/>
  <c r="Q10" i="11"/>
  <c r="I10" i="16"/>
  <c r="I23" i="14" s="1"/>
  <c r="J23" i="14" s="1"/>
  <c r="Q11" i="11"/>
  <c r="I11" i="16"/>
  <c r="I24" i="14" s="1"/>
  <c r="J24" i="14" s="1"/>
  <c r="Q13" i="11"/>
  <c r="I13" i="16"/>
  <c r="I26" i="14" s="1"/>
  <c r="J26" i="14" s="1"/>
  <c r="N5" i="11"/>
  <c r="I5" i="15"/>
  <c r="I6" i="14" s="1"/>
  <c r="J6" i="14" s="1"/>
  <c r="N8" i="11"/>
  <c r="I8" i="15"/>
  <c r="I9" i="14" s="1"/>
  <c r="J9" i="14" s="1"/>
  <c r="N9" i="11"/>
  <c r="I9" i="15"/>
  <c r="I10" i="14" s="1"/>
  <c r="J10" i="14" s="1"/>
  <c r="N10" i="11"/>
  <c r="I10" i="15"/>
  <c r="I11" i="14" s="1"/>
  <c r="J11" i="14" s="1"/>
  <c r="N11" i="11"/>
  <c r="I12" i="15"/>
  <c r="I13" i="14" s="1"/>
  <c r="J13" i="14" s="1"/>
  <c r="N12" i="11"/>
  <c r="I11" i="15"/>
  <c r="I12" i="14" s="1"/>
  <c r="J12" i="14" s="1"/>
  <c r="J13" i="16" l="1"/>
  <c r="B62" i="16" s="1"/>
  <c r="O13" i="16"/>
  <c r="B67" i="16" s="1"/>
  <c r="O11" i="16"/>
  <c r="B55" i="16" s="1"/>
  <c r="J11" i="16"/>
  <c r="B50" i="16" s="1"/>
  <c r="J10" i="16"/>
  <c r="B44" i="16" s="1"/>
  <c r="O10" i="16"/>
  <c r="B49" i="16" s="1"/>
  <c r="J9" i="16"/>
  <c r="B38" i="16" s="1"/>
  <c r="O9" i="16"/>
  <c r="B43" i="16" s="1"/>
  <c r="O8" i="16"/>
  <c r="B37" i="16" s="1"/>
  <c r="J8" i="16"/>
  <c r="B32" i="16" s="1"/>
  <c r="J7" i="16"/>
  <c r="B26" i="16" s="1"/>
  <c r="O7" i="16"/>
  <c r="B31" i="16" s="1"/>
  <c r="O10" i="15"/>
  <c r="B49" i="15" s="1"/>
  <c r="J10" i="15"/>
  <c r="B44" i="15" s="1"/>
  <c r="O5" i="15"/>
  <c r="B19" i="15" s="1"/>
  <c r="J5" i="15"/>
  <c r="B14" i="15" s="1"/>
  <c r="O12" i="15"/>
  <c r="B61" i="15" s="1"/>
  <c r="J12" i="15"/>
  <c r="B56" i="15" s="1"/>
  <c r="J9" i="15"/>
  <c r="B38" i="15" s="1"/>
  <c r="O9" i="15"/>
  <c r="B43" i="15" s="1"/>
  <c r="O11" i="15"/>
  <c r="B55" i="15" s="1"/>
  <c r="J11" i="15"/>
  <c r="B50" i="15" s="1"/>
  <c r="J8" i="15"/>
  <c r="B32" i="15" s="1"/>
  <c r="O8" i="15"/>
  <c r="B37" i="15" s="1"/>
  <c r="I6" i="15"/>
  <c r="I7" i="14" s="1"/>
  <c r="J7" i="14" s="1"/>
  <c r="I7" i="15"/>
  <c r="I8" i="14" s="1"/>
  <c r="J8" i="14" s="1"/>
  <c r="Q5" i="11"/>
  <c r="I5" i="16"/>
  <c r="I18" i="14" s="1"/>
  <c r="J18" i="14" s="1"/>
  <c r="Q6" i="11"/>
  <c r="I6" i="16"/>
  <c r="I19" i="14" s="1"/>
  <c r="J19" i="14" s="1"/>
  <c r="L7" i="16"/>
  <c r="B28" i="16" s="1"/>
  <c r="K7" i="16"/>
  <c r="B27" i="16" s="1"/>
  <c r="M7" i="16"/>
  <c r="B29" i="16" s="1"/>
  <c r="N7" i="16"/>
  <c r="B30" i="16" s="1"/>
  <c r="L8" i="16"/>
  <c r="B34" i="16" s="1"/>
  <c r="N8" i="16"/>
  <c r="B36" i="16" s="1"/>
  <c r="M8" i="16"/>
  <c r="B35" i="16" s="1"/>
  <c r="K8" i="16"/>
  <c r="B33" i="16" s="1"/>
  <c r="M9" i="16"/>
  <c r="B41" i="16" s="1"/>
  <c r="N9" i="16"/>
  <c r="B42" i="16" s="1"/>
  <c r="L9" i="16"/>
  <c r="B40" i="16" s="1"/>
  <c r="K9" i="16"/>
  <c r="B39" i="16" s="1"/>
  <c r="N10" i="16"/>
  <c r="B48" i="16" s="1"/>
  <c r="K10" i="16"/>
  <c r="B45" i="16" s="1"/>
  <c r="L10" i="16"/>
  <c r="B46" i="16" s="1"/>
  <c r="M10" i="16"/>
  <c r="B47" i="16" s="1"/>
  <c r="L11" i="16"/>
  <c r="B52" i="16" s="1"/>
  <c r="N11" i="16"/>
  <c r="B54" i="16" s="1"/>
  <c r="M11" i="16"/>
  <c r="B53" i="16" s="1"/>
  <c r="K11" i="16"/>
  <c r="B51" i="16" s="1"/>
  <c r="Q12" i="11"/>
  <c r="I12" i="16"/>
  <c r="I25" i="14" s="1"/>
  <c r="J25" i="14" s="1"/>
  <c r="L13" i="16"/>
  <c r="B64" i="16" s="1"/>
  <c r="M13" i="16"/>
  <c r="B65" i="16" s="1"/>
  <c r="N13" i="16"/>
  <c r="B66" i="16" s="1"/>
  <c r="K13" i="16"/>
  <c r="B63" i="16" s="1"/>
  <c r="L5" i="15"/>
  <c r="B16" i="15" s="1"/>
  <c r="M5" i="15"/>
  <c r="B17" i="15" s="1"/>
  <c r="N5" i="15"/>
  <c r="B18" i="15" s="1"/>
  <c r="K5" i="15"/>
  <c r="B15" i="15" s="1"/>
  <c r="K8" i="15"/>
  <c r="B33" i="15" s="1"/>
  <c r="M8" i="15"/>
  <c r="B35" i="15" s="1"/>
  <c r="L8" i="15"/>
  <c r="B34" i="15" s="1"/>
  <c r="N8" i="15"/>
  <c r="B36" i="15" s="1"/>
  <c r="K9" i="15"/>
  <c r="B39" i="15" s="1"/>
  <c r="N9" i="15"/>
  <c r="B42" i="15" s="1"/>
  <c r="L9" i="15"/>
  <c r="B40" i="15" s="1"/>
  <c r="M9" i="15"/>
  <c r="B41" i="15" s="1"/>
  <c r="M10" i="15"/>
  <c r="B47" i="15" s="1"/>
  <c r="L10" i="15"/>
  <c r="B46" i="15" s="1"/>
  <c r="K10" i="15"/>
  <c r="B45" i="15" s="1"/>
  <c r="N10" i="15"/>
  <c r="B48" i="15" s="1"/>
  <c r="M12" i="15"/>
  <c r="B59" i="15" s="1"/>
  <c r="K12" i="15"/>
  <c r="B57" i="15" s="1"/>
  <c r="L12" i="15"/>
  <c r="B58" i="15" s="1"/>
  <c r="N12" i="15"/>
  <c r="B60" i="15" s="1"/>
  <c r="M11" i="15"/>
  <c r="B53" i="15" s="1"/>
  <c r="N11" i="15"/>
  <c r="B54" i="15" s="1"/>
  <c r="K11" i="15"/>
  <c r="B51" i="15" s="1"/>
  <c r="L11" i="15"/>
  <c r="B52" i="15" s="1"/>
  <c r="J12" i="16" l="1"/>
  <c r="B56" i="16" s="1"/>
  <c r="O12" i="16"/>
  <c r="B61" i="16" s="1"/>
  <c r="J6" i="16"/>
  <c r="B20" i="16" s="1"/>
  <c r="O6" i="16"/>
  <c r="B25" i="16" s="1"/>
  <c r="J5" i="16"/>
  <c r="B14" i="16" s="1"/>
  <c r="O5" i="16"/>
  <c r="B19" i="16" s="1"/>
  <c r="K6" i="15"/>
  <c r="B21" i="15" s="1"/>
  <c r="J6" i="15"/>
  <c r="B20" i="15" s="1"/>
  <c r="O6" i="15"/>
  <c r="B25" i="15" s="1"/>
  <c r="M7" i="15"/>
  <c r="B29" i="15" s="1"/>
  <c r="J7" i="15"/>
  <c r="B26" i="15" s="1"/>
  <c r="O7" i="15"/>
  <c r="B31" i="15" s="1"/>
  <c r="L6" i="15"/>
  <c r="B22" i="15" s="1"/>
  <c r="M6" i="15"/>
  <c r="B23" i="15" s="1"/>
  <c r="N6" i="15"/>
  <c r="B24" i="15" s="1"/>
  <c r="L7" i="15"/>
  <c r="B28" i="15" s="1"/>
  <c r="K7" i="15"/>
  <c r="B27" i="15" s="1"/>
  <c r="N7" i="15"/>
  <c r="B30" i="15" s="1"/>
  <c r="M5" i="16"/>
  <c r="B17" i="16" s="1"/>
  <c r="L5" i="16"/>
  <c r="B16" i="16" s="1"/>
  <c r="K5" i="16"/>
  <c r="B15" i="16" s="1"/>
  <c r="N5" i="16"/>
  <c r="B18" i="16" s="1"/>
  <c r="N6" i="16"/>
  <c r="B24" i="16" s="1"/>
  <c r="M6" i="16"/>
  <c r="B23" i="16" s="1"/>
  <c r="L6" i="16"/>
  <c r="B22" i="16" s="1"/>
  <c r="K6" i="16"/>
  <c r="B21" i="16" s="1"/>
  <c r="K12" i="16"/>
  <c r="B57" i="16" s="1"/>
  <c r="L12" i="16"/>
  <c r="B58" i="16" s="1"/>
  <c r="M12" i="16"/>
  <c r="B59" i="16" s="1"/>
  <c r="N12" i="16"/>
  <c r="B60" i="16" s="1"/>
  <c r="I3" i="16"/>
  <c r="I16" i="14" s="1"/>
  <c r="J16" i="14" s="1"/>
  <c r="A69" i="5"/>
  <c r="A58" i="5"/>
  <c r="A46" i="5"/>
  <c r="A5" i="5"/>
  <c r="A6" i="5" s="1"/>
  <c r="O3" i="16" l="1"/>
  <c r="B7" i="16" s="1"/>
  <c r="J3" i="16"/>
  <c r="N4" i="11"/>
  <c r="I4" i="15"/>
  <c r="I5" i="14" s="1"/>
  <c r="J5" i="14" s="1"/>
  <c r="N3" i="11"/>
  <c r="I3" i="15"/>
  <c r="I4" i="14" s="1"/>
  <c r="J4" i="14" s="1"/>
  <c r="Q3" i="11"/>
  <c r="Q4" i="11"/>
  <c r="I4" i="16"/>
  <c r="I17" i="14" s="1"/>
  <c r="J17" i="14" s="1"/>
  <c r="K23" i="5"/>
  <c r="A29" i="5"/>
  <c r="A18" i="5"/>
  <c r="O4" i="16" l="1"/>
  <c r="B13" i="16" s="1"/>
  <c r="J4" i="16"/>
  <c r="B8" i="16" s="1"/>
  <c r="O3" i="15"/>
  <c r="B7" i="15" s="1"/>
  <c r="J3" i="15"/>
  <c r="B2" i="15" s="1"/>
  <c r="O4" i="15"/>
  <c r="B13" i="15" s="1"/>
  <c r="J4" i="15"/>
  <c r="B8" i="15" s="1"/>
  <c r="L4" i="15"/>
  <c r="B10" i="15" s="1"/>
  <c r="N4" i="15"/>
  <c r="B12" i="15" s="1"/>
  <c r="M4" i="15"/>
  <c r="B11" i="15" s="1"/>
  <c r="K4" i="15"/>
  <c r="B9" i="15" s="1"/>
  <c r="K3" i="15"/>
  <c r="B3" i="15" s="1"/>
  <c r="N3" i="15"/>
  <c r="B6" i="15" s="1"/>
  <c r="L3" i="15"/>
  <c r="B4" i="15" s="1"/>
  <c r="M3" i="15"/>
  <c r="B5" i="15" s="1"/>
  <c r="M3" i="16"/>
  <c r="B5" i="16" s="1"/>
  <c r="K3" i="16"/>
  <c r="B3" i="16" s="1"/>
  <c r="N3" i="16"/>
  <c r="B6" i="16" s="1"/>
  <c r="B2" i="16"/>
  <c r="L3" i="16"/>
  <c r="N4" i="16"/>
  <c r="B12" i="16" s="1"/>
  <c r="L4" i="16"/>
  <c r="B10" i="16" s="1"/>
  <c r="K4" i="16"/>
  <c r="B9" i="16" s="1"/>
  <c r="M4" i="16"/>
  <c r="B11" i="16" s="1"/>
  <c r="M46" i="6"/>
  <c r="M33" i="6"/>
  <c r="M18" i="6"/>
  <c r="M5" i="6"/>
  <c r="K4" i="6"/>
  <c r="B4" i="16" l="1"/>
  <c r="K13" i="5"/>
  <c r="K17" i="5"/>
  <c r="K25" i="5" s="1"/>
  <c r="K4" i="5"/>
  <c r="A20" i="6"/>
  <c r="A5" i="6"/>
  <c r="K15" i="5" l="1"/>
  <c r="A129" i="5"/>
  <c r="K8" i="5" l="1"/>
  <c r="K9" i="5"/>
  <c r="K10" i="5"/>
  <c r="K7" i="5"/>
  <c r="P3" i="2" l="1"/>
  <c r="K7" i="2" l="1"/>
  <c r="K9" i="2"/>
  <c r="P5" i="2"/>
  <c r="K4" i="2"/>
</calcChain>
</file>

<file path=xl/comments1.xml><?xml version="1.0" encoding="utf-8"?>
<comments xmlns="http://schemas.openxmlformats.org/spreadsheetml/2006/main">
  <authors>
    <author>Atkins, Naomi (DEFA)</author>
  </authors>
  <commentList>
    <comment ref="C6" authorId="0" shapeId="0">
      <text>
        <r>
          <rPr>
            <b/>
            <sz val="9"/>
            <color indexed="81"/>
            <rFont val="Tahoma"/>
            <family val="2"/>
          </rPr>
          <t>Eg: Name of legislation/strategy/event etc.</t>
        </r>
      </text>
    </comment>
  </commentList>
</comments>
</file>

<file path=xl/comments2.xml><?xml version="1.0" encoding="utf-8"?>
<comments xmlns="http://schemas.openxmlformats.org/spreadsheetml/2006/main">
  <authors>
    <author>Lily Paulson</author>
  </authors>
  <commentList>
    <comment ref="B9" authorId="0" shapeId="0">
      <text>
        <r>
          <rPr>
            <b/>
            <sz val="9"/>
            <color indexed="81"/>
            <rFont val="Tahoma"/>
            <family val="2"/>
          </rPr>
          <t>Public bodies have a legal obligation to contribute toward meeting national emissions reduction targets.</t>
        </r>
      </text>
    </comment>
    <comment ref="G14" authorId="0" shapeId="0">
      <text>
        <r>
          <rPr>
            <sz val="9"/>
            <color indexed="81"/>
            <rFont val="Tahoma"/>
            <family val="2"/>
          </rPr>
          <t>Think about the 'deliverables' of your project. Will GHG emissions continue to be released as a result of your project/policy's activities once you have delivered the project aims?</t>
        </r>
      </text>
    </comment>
    <comment ref="B26" authorId="0" shapeId="0">
      <text>
        <r>
          <rPr>
            <b/>
            <sz val="9"/>
            <color indexed="81"/>
            <rFont val="Tahoma"/>
            <family val="2"/>
          </rPr>
          <t>Does the project relate to or involve:</t>
        </r>
        <r>
          <rPr>
            <sz val="9"/>
            <color indexed="81"/>
            <rFont val="Tahoma"/>
            <family val="2"/>
          </rPr>
          <t xml:space="preserve">
- Vehicle travel
- Indoor air quality
- Burning wood or coal
- Industry
- Construction
</t>
        </r>
        <r>
          <rPr>
            <b/>
            <sz val="9"/>
            <color indexed="81"/>
            <rFont val="Tahoma"/>
            <family val="2"/>
          </rPr>
          <t>Consider:</t>
        </r>
        <r>
          <rPr>
            <sz val="9"/>
            <color indexed="81"/>
            <rFont val="Tahoma"/>
            <family val="2"/>
          </rPr>
          <t xml:space="preserve">
- Can the length of journeys by car be minimised?
- Can the amount of journeys by car be minimised?
- Can clean fuels be used?
- Will this encourage use of cars with combustion engines?
- Will this encourage public transport or active travel?</t>
        </r>
      </text>
    </comment>
    <comment ref="D26" authorId="0" shapeId="0">
      <text>
        <r>
          <rPr>
            <b/>
            <sz val="9"/>
            <color indexed="81"/>
            <rFont val="Century Gothic"/>
            <family val="2"/>
          </rPr>
          <t>Air quality significantly impacts people's life and lifespan. In the UK, between 28,000 and 36,000 deaths a year are attributed to exposure to air pollution.
Reducing pollution to improve air quality can save lives, protect our NHS, and improve our communities.</t>
        </r>
      </text>
    </comment>
    <comment ref="B43" authorId="0" shapeId="0">
      <text>
        <r>
          <rPr>
            <b/>
            <sz val="9"/>
            <color indexed="81"/>
            <rFont val="Tahoma"/>
            <family val="2"/>
          </rPr>
          <t xml:space="preserve">Does your project include or relate to:
</t>
        </r>
        <r>
          <rPr>
            <sz val="9"/>
            <color indexed="81"/>
            <rFont val="Tahoma"/>
            <family val="2"/>
          </rPr>
          <t xml:space="preserve">- Vehicle travel
- Buying or importing goods and products
- Construction
- New locations for services
- New road
- signage or crossings
- An event or conference
</t>
        </r>
        <r>
          <rPr>
            <b/>
            <sz val="9"/>
            <color indexed="81"/>
            <rFont val="Tahoma"/>
            <family val="2"/>
          </rPr>
          <t>Consider:</t>
        </r>
        <r>
          <rPr>
            <sz val="9"/>
            <color indexed="81"/>
            <rFont val="Tahoma"/>
            <family val="2"/>
          </rPr>
          <t xml:space="preserve">
- How will people get there?
- Can infrastructure be added to encourage sustainable travel?
- What other support can be given to encourage sustainable travel?
- How do people currently travel and why?</t>
        </r>
      </text>
    </comment>
    <comment ref="B60" authorId="0" shapeId="0">
      <text>
        <r>
          <rPr>
            <b/>
            <sz val="9"/>
            <color indexed="81"/>
            <rFont val="Tahoma"/>
            <family val="2"/>
          </rPr>
          <t>Does your project include or relate to:</t>
        </r>
        <r>
          <rPr>
            <sz val="9"/>
            <color indexed="81"/>
            <rFont val="Tahoma"/>
            <family val="2"/>
          </rPr>
          <t xml:space="preserve">
- Any kind of change to the use of a piece of land, temporary or permanent
- Any change to the surface of land (paved, concrete, grassland, farmed etc.)
- Any change to management of land
</t>
        </r>
        <r>
          <rPr>
            <b/>
            <sz val="9"/>
            <color indexed="81"/>
            <rFont val="Tahoma"/>
            <family val="2"/>
          </rPr>
          <t>Consider:</t>
        </r>
        <r>
          <rPr>
            <sz val="9"/>
            <color indexed="81"/>
            <rFont val="Tahoma"/>
            <family val="2"/>
          </rPr>
          <t xml:space="preserve">
- Will this change increase flood risk? 
- Will this change help manage water?
- Will this change store more or less carbon in the soil?
- Will it reduce or increase green space?</t>
        </r>
      </text>
    </comment>
    <comment ref="B77" authorId="0" shapeId="0">
      <text>
        <r>
          <rPr>
            <b/>
            <sz val="9"/>
            <color indexed="81"/>
            <rFont val="Tahoma"/>
            <family val="2"/>
          </rPr>
          <t xml:space="preserve">Does your project include or relate to:
</t>
        </r>
        <r>
          <rPr>
            <sz val="9"/>
            <color indexed="81"/>
            <rFont val="Tahoma"/>
            <family val="2"/>
          </rPr>
          <t>- Changing lighting levels at night
- Changing vehicle traffic levels
- Activities that will generate a lot of noise
- Activities that will generate litter (e.g. a festival or outdoor event)
- Green spaces
- Urban spaces where greening measures could be added
- Pesticide, weedkiller and fertiliser use</t>
        </r>
      </text>
    </comment>
    <comment ref="B94" authorId="0" shapeId="0">
      <text>
        <r>
          <rPr>
            <b/>
            <sz val="9"/>
            <color indexed="81"/>
            <rFont val="Tahoma"/>
            <family val="2"/>
          </rPr>
          <t xml:space="preserve">Does your project include or relate to:
</t>
        </r>
        <r>
          <rPr>
            <sz val="9"/>
            <color indexed="81"/>
            <rFont val="Tahoma"/>
            <family val="2"/>
          </rPr>
          <t>- Road run-off
- Permeable surfaces
- Farming
- Pesticide, herbicide, fertiliser or weedkiller use
- Construction
- Change in land use
- Flood management
- Reducing sewage discharges into rivers
- Tree planting and other plant cover to protect soils</t>
        </r>
      </text>
    </comment>
    <comment ref="B111" authorId="0" shapeId="0">
      <text>
        <r>
          <rPr>
            <b/>
            <sz val="9"/>
            <color indexed="81"/>
            <rFont val="Tahoma"/>
            <family val="2"/>
          </rPr>
          <t xml:space="preserve">Does your project include or relate to:
</t>
        </r>
        <r>
          <rPr>
            <sz val="9"/>
            <color indexed="81"/>
            <rFont val="Tahoma"/>
            <family val="2"/>
          </rPr>
          <t xml:space="preserve">- Flooding, flood plains, or water management
- Tree or hedgerow planting
- SuDS, rain gardens, green roofs or other green infrastructure
- Financial support, grants, or loans for EVs, retrofit, energy efficiency, walking and cycling etc.
- Educational campaigns on behaviour change
- Diets (eating more plant based foods)
- New buildings
- Retrofitting buildings
- Shading
- Renewable energy
- Carbon literacy training
- New roads, paths, cycle lanes
- Gas boilers or air-source heat pumps
</t>
        </r>
        <r>
          <rPr>
            <b/>
            <sz val="9"/>
            <color indexed="81"/>
            <rFont val="Tahoma"/>
            <family val="2"/>
          </rPr>
          <t>Consider:</t>
        </r>
        <r>
          <rPr>
            <sz val="9"/>
            <color indexed="81"/>
            <rFont val="Tahoma"/>
            <family val="2"/>
          </rPr>
          <t xml:space="preserve">
- Have renewable alternatives been considered for any energy requirements?
- Will this put people more or less at risk of flooding, overheating, or extreme cold in the future?
- Will this support knowledge about climate change and adapting to it?
- Will this support skills or financial ability to tackle climate change impacts?</t>
        </r>
      </text>
    </comment>
    <comment ref="B128" authorId="0" shapeId="0">
      <text>
        <r>
          <rPr>
            <b/>
            <sz val="9"/>
            <color indexed="81"/>
            <rFont val="Tahoma"/>
            <family val="2"/>
          </rPr>
          <t xml:space="preserve">Does your project include or relate to:
</t>
        </r>
        <r>
          <rPr>
            <sz val="9"/>
            <color indexed="81"/>
            <rFont val="Tahoma"/>
            <family val="2"/>
          </rPr>
          <t xml:space="preserve">- Renewable energy
- Heating or electricity (will this project/policy increase or decrease demand?)
- Replacing an appliance or piece of equipment
- Use of heating or electrical equipment
- Driving (fuel use is energy use)
- Behaviour change
</t>
        </r>
        <r>
          <rPr>
            <b/>
            <sz val="9"/>
            <color indexed="81"/>
            <rFont val="Tahoma"/>
            <family val="2"/>
          </rPr>
          <t>Consider:</t>
        </r>
        <r>
          <rPr>
            <sz val="9"/>
            <color indexed="81"/>
            <rFont val="Tahoma"/>
            <family val="2"/>
          </rPr>
          <t xml:space="preserve">
- Has the highest energy efficiency rating been chosen?
- Have measures been put in place to reduce use where possible to reduce energy?</t>
        </r>
        <r>
          <rPr>
            <b/>
            <sz val="9"/>
            <color indexed="81"/>
            <rFont val="Tahoma"/>
            <family val="2"/>
          </rPr>
          <t xml:space="preserve">
</t>
        </r>
      </text>
    </comment>
    <comment ref="B145" authorId="0" shapeId="0">
      <text>
        <r>
          <rPr>
            <b/>
            <sz val="9"/>
            <color indexed="81"/>
            <rFont val="Tahoma"/>
            <family val="2"/>
          </rPr>
          <t xml:space="preserve">Does your project include or relate to:
</t>
        </r>
        <r>
          <rPr>
            <sz val="9"/>
            <color indexed="81"/>
            <rFont val="Tahoma"/>
            <family val="2"/>
          </rPr>
          <t xml:space="preserve">- The use of any materials or products
- The purchasing of any materials or products
- Construction 
- Temporary fixtures/installations (e.g. for an event)
</t>
        </r>
        <r>
          <rPr>
            <b/>
            <sz val="9"/>
            <color indexed="81"/>
            <rFont val="Tahoma"/>
            <family val="2"/>
          </rPr>
          <t xml:space="preserve">Consider:
</t>
        </r>
        <r>
          <rPr>
            <sz val="9"/>
            <color indexed="81"/>
            <rFont val="Tahoma"/>
            <family val="2"/>
          </rPr>
          <t xml:space="preserve">- Do you need to buy new or can it be a recycled or reused product?
- Do you need the material(s) or product(s) at all? What alternatives are there?
- If using wood products, are they FSC-certified (from sustainably managed forests?)
- If using plastic, is it single-use or recyclable?
- If using cotton, has it been grown regeneratively?
- Can a reusable alternative be selected?
- Where was it manufactured? 
- How far has it been transported?
- Can the materials/products be recycled or reused? </t>
        </r>
      </text>
    </comment>
    <comment ref="B162" authorId="0" shapeId="0">
      <text>
        <r>
          <rPr>
            <b/>
            <sz val="9"/>
            <color indexed="81"/>
            <rFont val="Tahoma"/>
            <family val="2"/>
          </rPr>
          <t xml:space="preserve">Does your project include or relate to:
</t>
        </r>
        <r>
          <rPr>
            <sz val="9"/>
            <color indexed="81"/>
            <rFont val="Tahoma"/>
            <family val="2"/>
          </rPr>
          <t xml:space="preserve">- The use or purchasing of any materials (if so, how, when and where they will be disposed of should be considered)
- The collection of any materials
- The delivery of a service (if so, what materials are used and what waste is produced?)
- Food
- Water
</t>
        </r>
        <r>
          <rPr>
            <b/>
            <sz val="9"/>
            <color indexed="81"/>
            <rFont val="Tahoma"/>
            <family val="2"/>
          </rPr>
          <t>Consider:</t>
        </r>
        <r>
          <rPr>
            <sz val="9"/>
            <color indexed="81"/>
            <rFont val="Tahoma"/>
            <family val="2"/>
          </rPr>
          <t xml:space="preserve">
- Can the item(s) be reused?
- Can the item(s) be recycled?
- Can the item(s) or service(s) be shared?
- Can the item(s) or service(s) be rented rather than owned?
- Does the item(s) have an accredited certification/is it from a reliable source? e.g. compostable materials need a seedling logo with an accreditation number
- Are there measures in place to support recycling or reuse? e.g. bins, collection days, drop-off points
- Is the product designed to be repaired? e.g. replace one part, not the whole thing
- What is the lifespan of the item(s)? 
- How and who will dispose of it at the end of life?
</t>
        </r>
      </text>
    </comment>
    <comment ref="D162" authorId="0" shapeId="0">
      <text>
        <r>
          <rPr>
            <b/>
            <sz val="9"/>
            <color indexed="81"/>
            <rFont val="Tahoma"/>
            <family val="2"/>
          </rPr>
          <t>[Add reason]</t>
        </r>
        <r>
          <rPr>
            <sz val="9"/>
            <color indexed="81"/>
            <rFont val="Tahoma"/>
            <family val="2"/>
          </rPr>
          <t xml:space="preserve">
</t>
        </r>
      </text>
    </comment>
  </commentList>
</comments>
</file>

<file path=xl/comments3.xml><?xml version="1.0" encoding="utf-8"?>
<comments xmlns="http://schemas.openxmlformats.org/spreadsheetml/2006/main">
  <authors>
    <author>Lily Paulson</author>
    <author>Atkins, Naomi (DEFA)</author>
  </authors>
  <commentList>
    <comment ref="B9" authorId="0" shapeId="0">
      <text>
        <r>
          <rPr>
            <b/>
            <sz val="9"/>
            <color indexed="81"/>
            <rFont val="Century Gothic"/>
            <family val="2"/>
          </rPr>
          <t>Does your project include or relate to:</t>
        </r>
        <r>
          <rPr>
            <sz val="9"/>
            <color indexed="81"/>
            <rFont val="Century Gothic"/>
            <family val="2"/>
          </rPr>
          <t xml:space="preserve">
- Serving food at any point
- Buying food 
- Gardens and allotments
- Affordable food (including community fridges/food banks)
- Changing locations of markets/supermarkets
- Creating new locations for markets/supermarkets
- Menus in schools and other spaces
- Diet training, cooking or other food related learning
</t>
        </r>
        <r>
          <rPr>
            <b/>
            <sz val="9"/>
            <color indexed="81"/>
            <rFont val="Century Gothic"/>
            <family val="2"/>
          </rPr>
          <t xml:space="preserve">To consider:
</t>
        </r>
        <r>
          <rPr>
            <sz val="9"/>
            <color indexed="81"/>
            <rFont val="Century Gothic"/>
            <family val="2"/>
          </rPr>
          <t xml:space="preserve">- Where is the food coming from?
- Can you buy it locally? 
- Is it healthy?
- Is there a vegetarian/vegan option?
- Is it affordable? 
- Are there affordable alternatives?
- Can people get to it? </t>
        </r>
      </text>
    </comment>
    <comment ref="D9" authorId="0" shapeId="0">
      <text>
        <r>
          <rPr>
            <b/>
            <sz val="9"/>
            <color indexed="81"/>
            <rFont val="Century Gothic"/>
            <family val="2"/>
          </rPr>
          <t xml:space="preserve">Access for all to healthy and affordable food is critical for social equity. </t>
        </r>
      </text>
    </comment>
    <comment ref="B11" authorId="0" shapeId="0">
      <text>
        <r>
          <rPr>
            <sz val="9"/>
            <color indexed="81"/>
            <rFont val="Tahoma"/>
            <family val="2"/>
          </rPr>
          <t xml:space="preserve">If the project will increase availability of food which is unaffordable to the majority or unhealthy, please state this.
</t>
        </r>
      </text>
    </comment>
    <comment ref="B26" authorId="0" shapeId="0">
      <text>
        <r>
          <rPr>
            <b/>
            <sz val="9"/>
            <color indexed="81"/>
            <rFont val="Tahoma"/>
            <family val="2"/>
          </rPr>
          <t>Does your project include or relate to:</t>
        </r>
        <r>
          <rPr>
            <sz val="9"/>
            <color indexed="81"/>
            <rFont val="Tahoma"/>
            <family val="2"/>
          </rPr>
          <t xml:space="preserve">
- Delivery of health services or support
- Any change to the physical environment
- Sources of stress or anxiety
- Vulnerable people (old or those with disabilities)
- Activities and sport/leisure
- Improving living standards
- Air pollution
- Access to green and blue space (nature and water)
- Social support and reducing isolation
- Diet
- Education around health choices, mental health
</t>
        </r>
        <r>
          <rPr>
            <b/>
            <sz val="9"/>
            <color indexed="81"/>
            <rFont val="Tahoma"/>
            <family val="2"/>
          </rPr>
          <t xml:space="preserve">Consider:
</t>
        </r>
        <r>
          <rPr>
            <sz val="9"/>
            <color indexed="81"/>
            <rFont val="Tahoma"/>
            <family val="2"/>
          </rPr>
          <t>- Are some groups particularly at risk of being impacted?
- Will choice be impacted (either providing more or less choice)?</t>
        </r>
      </text>
    </comment>
    <comment ref="D26" authorId="0" shapeId="0">
      <text>
        <r>
          <rPr>
            <b/>
            <sz val="9"/>
            <color indexed="81"/>
            <rFont val="Tahoma"/>
            <family val="2"/>
          </rPr>
          <t xml:space="preserve">Health and wellbeing are critical to our communities. 
</t>
        </r>
        <r>
          <rPr>
            <sz val="9"/>
            <color indexed="81"/>
            <rFont val="Tahoma"/>
            <family val="2"/>
          </rPr>
          <t xml:space="preserve">Poor health and wellbeing contribute to health care costs and can worsen existing inequalities. </t>
        </r>
      </text>
    </comment>
    <comment ref="B43" authorId="0" shapeId="0">
      <text>
        <r>
          <rPr>
            <b/>
            <sz val="9"/>
            <color indexed="81"/>
            <rFont val="Tahoma"/>
            <family val="2"/>
          </rPr>
          <t>Does your project include or relate to:</t>
        </r>
        <r>
          <rPr>
            <sz val="9"/>
            <color indexed="81"/>
            <rFont val="Tahoma"/>
            <family val="2"/>
          </rPr>
          <t xml:space="preserve">
- Tenant/landlord rights
- Leases
- Energy prices/bills
- Retrofit measures (changing heating source, insulation, solar panels, draught-proofing, double glazing)
- Affordability and increasing the value of an area
- Intergenerational housing/different types of housing
- Homelessness
- Changes to support services
</t>
        </r>
        <r>
          <rPr>
            <b/>
            <sz val="9"/>
            <color indexed="81"/>
            <rFont val="Tahoma"/>
            <family val="2"/>
          </rPr>
          <t>Consider:</t>
        </r>
        <r>
          <rPr>
            <sz val="9"/>
            <color indexed="81"/>
            <rFont val="Tahoma"/>
            <family val="2"/>
          </rPr>
          <t xml:space="preserve">
- Does this increase or decrease tenant protection?
- Does this increase or decrease homeowner protection?
- Will this increase energy bills? 
- Will the value of land go up and affect affordability of homes?
- Could this increase risk of vulnerable people becoming homeless?</t>
        </r>
      </text>
    </comment>
    <comment ref="D43" authorId="1" shapeId="0">
      <text>
        <r>
          <rPr>
            <sz val="9"/>
            <color indexed="81"/>
            <rFont val="Tahoma"/>
            <family val="2"/>
          </rPr>
          <t xml:space="preserve">Access to housing and the buildings we live in contribute to our health and wellbeing. 
</t>
        </r>
      </text>
    </comment>
    <comment ref="B60" authorId="0" shapeId="0">
      <text>
        <r>
          <rPr>
            <b/>
            <sz val="9"/>
            <color indexed="81"/>
            <rFont val="Tahoma"/>
            <family val="2"/>
          </rPr>
          <t>Does your project include or relate to:</t>
        </r>
        <r>
          <rPr>
            <sz val="9"/>
            <color indexed="81"/>
            <rFont val="Tahoma"/>
            <family val="2"/>
          </rPr>
          <t xml:space="preserve">
- Educational events
- Apprenticeships and training opportunities
- Changing the price of learning experiences
- After school support or homeschooling
- Teacher/childcare benefits
- Support for schools
- Signage or outreach
- New homes
</t>
        </r>
        <r>
          <rPr>
            <b/>
            <sz val="9"/>
            <color indexed="81"/>
            <rFont val="Tahoma"/>
            <family val="2"/>
          </rPr>
          <t>Consider:</t>
        </r>
        <r>
          <rPr>
            <sz val="9"/>
            <color indexed="81"/>
            <rFont val="Tahoma"/>
            <family val="2"/>
          </rPr>
          <t xml:space="preserve">
- Who has access to the opportunity?
- Will this impact on the number of pupils in a school or the number of teachers?
- Will this impact the quality of teaching or learning in schools?
- Can support be given to make this more inclusive or accessible?
- Can links be made with schools in the area?</t>
        </r>
      </text>
    </comment>
    <comment ref="B78" authorId="0" shapeId="0">
      <text>
        <r>
          <rPr>
            <b/>
            <sz val="9"/>
            <color indexed="81"/>
            <rFont val="Tahoma"/>
            <family val="2"/>
          </rPr>
          <t>Does your project include or relate to:</t>
        </r>
        <r>
          <rPr>
            <sz val="9"/>
            <color indexed="81"/>
            <rFont val="Tahoma"/>
            <family val="2"/>
          </rPr>
          <t xml:space="preserve">
- New infrastructure
- Green spaces, trees, wildflowers 
- Renovations to existing shared spaces
- Transport connections or links
- Accessibility
- Leisure spaces
- Changing the location of facilities or services
</t>
        </r>
        <r>
          <rPr>
            <b/>
            <sz val="9"/>
            <color indexed="81"/>
            <rFont val="Tahoma"/>
            <family val="2"/>
          </rPr>
          <t>Consider:</t>
        </r>
        <r>
          <rPr>
            <sz val="9"/>
            <color indexed="81"/>
            <rFont val="Tahoma"/>
            <family val="2"/>
          </rPr>
          <t xml:space="preserve">
- Can locations be selected to encourage 15 minute neighbourhoods?
- What transport and active travel links are there?
- Will any change or addition to infrastructure improve health and wellbeing?
- Is this change or addition desired by the community or based on a needs assessment?</t>
        </r>
      </text>
    </comment>
    <comment ref="B96" authorId="0" shapeId="0">
      <text>
        <r>
          <rPr>
            <b/>
            <sz val="9"/>
            <color indexed="81"/>
            <rFont val="Tahoma"/>
            <family val="2"/>
          </rPr>
          <t>Does your project include or relate to:</t>
        </r>
        <r>
          <rPr>
            <sz val="9"/>
            <color indexed="81"/>
            <rFont val="Tahoma"/>
            <family val="2"/>
          </rPr>
          <t xml:space="preserve">
- A new development or adding infrastructure near an existing community
- A new service or change to an existing service
- Event or activity
- Support that would allow people to take part in more cultural activities
- Informal care networks
</t>
        </r>
        <r>
          <rPr>
            <b/>
            <sz val="9"/>
            <color indexed="81"/>
            <rFont val="Tahoma"/>
            <family val="2"/>
          </rPr>
          <t>Consider:</t>
        </r>
        <r>
          <rPr>
            <sz val="9"/>
            <color indexed="81"/>
            <rFont val="Tahoma"/>
            <family val="2"/>
          </rPr>
          <t xml:space="preserve">
- Will this increase opportunities for residents to meet and connect?
- Will it provide joy, happiness or wellbeing?
- Can the community groups or residents be brought in at any stage?</t>
        </r>
      </text>
    </comment>
    <comment ref="B114" authorId="0" shapeId="0">
      <text>
        <r>
          <rPr>
            <b/>
            <sz val="9"/>
            <color indexed="81"/>
            <rFont val="Tahoma"/>
            <family val="2"/>
          </rPr>
          <t>Does your project include or relate to:</t>
        </r>
        <r>
          <rPr>
            <sz val="9"/>
            <color indexed="81"/>
            <rFont val="Tahoma"/>
            <family val="2"/>
          </rPr>
          <t xml:space="preserve">
- An online resource, service, survey, event or activity
- An in-person resource, service, event or activity
- A location that needs to be travelled to
- Filling in forms
- A green space
- Any impact on people
</t>
        </r>
        <r>
          <rPr>
            <b/>
            <sz val="9"/>
            <color indexed="81"/>
            <rFont val="Tahoma"/>
            <family val="2"/>
          </rPr>
          <t>Consider:</t>
        </r>
        <r>
          <rPr>
            <sz val="9"/>
            <color indexed="81"/>
            <rFont val="Tahoma"/>
            <family val="2"/>
          </rPr>
          <t xml:space="preserve">
- Can the location be accessed by everyone?
- What language support can be given?
- How can outreach be done to minimise exclusion?
</t>
        </r>
      </text>
    </comment>
    <comment ref="B132" authorId="0" shapeId="0">
      <text>
        <r>
          <rPr>
            <b/>
            <sz val="9"/>
            <color indexed="81"/>
            <rFont val="Tahoma"/>
            <family val="2"/>
          </rPr>
          <t>Does your project include or relate to:</t>
        </r>
        <r>
          <rPr>
            <sz val="9"/>
            <color indexed="81"/>
            <rFont val="Tahoma"/>
            <family val="2"/>
          </rPr>
          <t xml:space="preserve">
- New facility, service or business
- Procurement of goods or services
- Construction
- Tourism
</t>
        </r>
        <r>
          <rPr>
            <b/>
            <sz val="9"/>
            <color indexed="81"/>
            <rFont val="Tahoma"/>
            <family val="2"/>
          </rPr>
          <t>Consider:</t>
        </r>
        <r>
          <rPr>
            <sz val="9"/>
            <color indexed="81"/>
            <rFont val="Tahoma"/>
            <family val="2"/>
          </rPr>
          <t xml:space="preserve">
- Can it be procured locally or have requirements for local employment?
- What employment standards or benefits are included for the jobs/roles involved?
- Are these long-term, secure roles or short-term, insecure roles (e.g. zero-hour contracts)?
- What skills will be needed? Who will be included or excluded?
- Can everyone access the service, facility or business? Who is included or excluded?</t>
        </r>
      </text>
    </comment>
    <comment ref="B150" authorId="0" shapeId="0">
      <text>
        <r>
          <rPr>
            <b/>
            <sz val="9"/>
            <color indexed="81"/>
            <rFont val="Tahoma"/>
            <family val="2"/>
          </rPr>
          <t>Does your project include or relate to:</t>
        </r>
        <r>
          <rPr>
            <sz val="9"/>
            <color indexed="81"/>
            <rFont val="Tahoma"/>
            <family val="2"/>
          </rPr>
          <t xml:space="preserve">
- A new location for a service, business or 
- Installation of new equipment or infrastructure
- A new footpath, cycle lane or route
- Housing developments
- Extra curricular activities, community groups or activities
- Public open spaces
</t>
        </r>
        <r>
          <rPr>
            <b/>
            <sz val="9"/>
            <color indexed="81"/>
            <rFont val="Tahoma"/>
            <family val="2"/>
          </rPr>
          <t>Consider:</t>
        </r>
        <r>
          <rPr>
            <sz val="9"/>
            <color indexed="81"/>
            <rFont val="Tahoma"/>
            <family val="2"/>
          </rPr>
          <t xml:space="preserve"> 
- Who will have access? 
- Are there measures in place to reduce fraud, cyber crime, theft etc.?</t>
        </r>
      </text>
    </comment>
    <comment ref="B168" authorId="0" shapeId="0">
      <text>
        <r>
          <rPr>
            <b/>
            <sz val="9"/>
            <color indexed="81"/>
            <rFont val="Tahoma"/>
            <family val="2"/>
          </rPr>
          <t>Does your project include or relate to:</t>
        </r>
        <r>
          <rPr>
            <sz val="9"/>
            <color indexed="81"/>
            <rFont val="Tahoma"/>
            <family val="2"/>
          </rPr>
          <t xml:space="preserve">
- People - particularly those who currently experience inequality
- Accessibility, community cohesion
- Charges, fees etc. / Financial or other benefits 
</t>
        </r>
        <r>
          <rPr>
            <b/>
            <sz val="9"/>
            <color indexed="81"/>
            <rFont val="Tahoma"/>
            <family val="2"/>
          </rPr>
          <t>Consider:</t>
        </r>
        <r>
          <rPr>
            <sz val="9"/>
            <color indexed="81"/>
            <rFont val="Tahoma"/>
            <family val="2"/>
          </rPr>
          <t xml:space="preserve">
- Who will be affected? How can you find out their needs and views? 
- How will you implement your proposal so that it does not create inequalities or make existing inequalities worse. 
- How can you allocate the costs and benefits of your proposal according to need and ability to pay? </t>
        </r>
      </text>
    </comment>
    <comment ref="B185" authorId="0" shapeId="0">
      <text>
        <r>
          <rPr>
            <b/>
            <sz val="9"/>
            <color indexed="81"/>
            <rFont val="Tahoma"/>
            <family val="2"/>
          </rPr>
          <t>Does your project include or relate to:</t>
        </r>
        <r>
          <rPr>
            <sz val="9"/>
            <color indexed="81"/>
            <rFont val="Tahoma"/>
            <family val="2"/>
          </rPr>
          <t xml:space="preserve">
- A change affecting staff
- A change affecting a town or area
- A new development
- A change to an existing service
- A new, proposed service or location
- An event or activity
</t>
        </r>
        <r>
          <rPr>
            <b/>
            <sz val="9"/>
            <color indexed="81"/>
            <rFont val="Tahoma"/>
            <family val="2"/>
          </rPr>
          <t>Consider:</t>
        </r>
        <r>
          <rPr>
            <sz val="9"/>
            <color indexed="81"/>
            <rFont val="Tahoma"/>
            <family val="2"/>
          </rPr>
          <t xml:space="preserve">
- Can the people affected be included in the earliest stage of decision-making or planning? If not, why not?
- What ways to include people or keep them informed have been considered?
- Have people been sign-posted to the relevant petition, survey, or planning application for comments?
- Has resourcing for outreach been included in cost considerations?</t>
        </r>
      </text>
    </comment>
  </commentList>
</comments>
</file>

<file path=xl/sharedStrings.xml><?xml version="1.0" encoding="utf-8"?>
<sst xmlns="http://schemas.openxmlformats.org/spreadsheetml/2006/main" count="1093" uniqueCount="725">
  <si>
    <t>Guidance on completing this tool:</t>
  </si>
  <si>
    <t>Project Details</t>
  </si>
  <si>
    <t>To be completed. This tab provides a record of the project title, aims, and responsible officer.</t>
  </si>
  <si>
    <t>Environment</t>
  </si>
  <si>
    <t>All sections must be completed. This tab asks questions on 10 environmental criteria.</t>
  </si>
  <si>
    <t>Social</t>
  </si>
  <si>
    <t>All sections must be completed. This tab asks questions on 11 social criteria.</t>
  </si>
  <si>
    <t>Dashboard</t>
  </si>
  <si>
    <t>This tab will automatically be filled in based on the answers to the Environment and Social tabs.</t>
  </si>
  <si>
    <t>This tab will automatically be filled in based on the answers to the Environment and Social tabs. Responses can be checked and recommendations to improve can be made.</t>
  </si>
  <si>
    <t>Answering each section:</t>
  </si>
  <si>
    <t>SECTION 1: PROPOSAL DETAILS</t>
  </si>
  <si>
    <t>What type of proposal is being assessed?</t>
  </si>
  <si>
    <t>Other Decision</t>
  </si>
  <si>
    <t xml:space="preserve">Name of public body and section/team (as applicable) </t>
  </si>
  <si>
    <t>Name of officer/person completing assessment</t>
  </si>
  <si>
    <t>Date</t>
  </si>
  <si>
    <t>Thank you for completing this section, please move on to the Environment tab</t>
  </si>
  <si>
    <t>SECTION 2: ENVIRONMENTAL IMPACTS</t>
  </si>
  <si>
    <t>HIDDEN</t>
  </si>
  <si>
    <t>GUIDANCE NOTES</t>
  </si>
  <si>
    <t>1. Greenhouse Gases (GHGs)</t>
  </si>
  <si>
    <t>Need help?</t>
  </si>
  <si>
    <t xml:space="preserve">How will this proposal impact levels of GHG emissions? Consider: 
• Fossil fuels used to heat homes or drive vehicles
• Methane released by livestock or waste processes
• Fertilisers or agricultural activities
• Industrial refrigeration and air-conditioning processes
</t>
  </si>
  <si>
    <t>Scores</t>
  </si>
  <si>
    <t>The greenhouse gases are (a) carbon dioxide, released when fossil fuels (coal, gas, oil) are burnt, (b) methane, primarily released by livestock and waste processes, (c) nitrous oxide, primarily comes from fertilisers for agriculture, (d) fluorinated gases, produced by industrial refrigeration and air-conditioning processes. High levels of these gases have led to the greenhouse effect, causing average temperatures to rise and the climate to change.</t>
  </si>
  <si>
    <t>Why does this matter?</t>
  </si>
  <si>
    <t>Does your project relate to or involve any of the following?</t>
  </si>
  <si>
    <t>Slightly reduce GHGs released</t>
  </si>
  <si>
    <t>Likely to reduce GHG emissions:</t>
  </si>
  <si>
    <t>Likely to increase GHG emissions:</t>
  </si>
  <si>
    <t>• Improving insulation in buildings</t>
  </si>
  <si>
    <t>• Construction</t>
  </si>
  <si>
    <t>[i]</t>
  </si>
  <si>
    <t>• Replacing gas/oil boilers with air-source heat pumps</t>
  </si>
  <si>
    <t>• Road closures with detours increase travel time</t>
  </si>
  <si>
    <t>Yes</t>
  </si>
  <si>
    <t>• Encouraging public transport, walking, cycling</t>
  </si>
  <si>
    <t>• Temporary relocation of a service (if further away)</t>
  </si>
  <si>
    <t>• Reducing the amount of waste produced</t>
  </si>
  <si>
    <t>• Increase in energy use of a building</t>
  </si>
  <si>
    <t>• Replacing grassland/woodland with agriculture</t>
  </si>
  <si>
    <t>No</t>
  </si>
  <si>
    <t>D.</t>
  </si>
  <si>
    <t>Please explain why you have selected the above answers/ detail expected impacts:</t>
  </si>
  <si>
    <t xml:space="preserve">Still unsure? Please contact the Climate Change Transformation Team at publicbodiesclimate@gov.im 
We can help - or put you in contact with someone who can. </t>
  </si>
  <si>
    <t>2. Air Quality</t>
  </si>
  <si>
    <t xml:space="preserve">How will this proposal impact the level of pollutants in the air? Consider:
• Outdoor air pollution (e.g. exhaust fumes, particles from brake and tyre erosion, burning wood, industrial activity)
• Indoor air quality (e.g mould, damp, gases/chemicals from building materials, cooking emissions, fuel use, stoves)
</t>
  </si>
  <si>
    <t>This factor refers to the level of pollutants in the air, such as particulate matter, carbon monoxide, ozone, nitrogen dioxide and sulphur dioxide. As traffic is a leading cause of air pollution, particular consideration should be given to whether this project/policy will increase the length or number of car journeys, either permanently or temporarily.</t>
  </si>
  <si>
    <t>More info</t>
  </si>
  <si>
    <t>Why does this matter</t>
  </si>
  <si>
    <t>Likely to reduce air pollutants:</t>
  </si>
  <si>
    <t>Likely to increase air pollutants:</t>
  </si>
  <si>
    <t>Slightly decrease air pollutants</t>
  </si>
  <si>
    <t>• Removing fossil fuel fires and stoves (i.e. log burners)</t>
  </si>
  <si>
    <t>• Road closures which increase standing (idling) traffic</t>
  </si>
  <si>
    <t>b. Will this impact last beyond the delivery phase of the project?</t>
  </si>
  <si>
    <t>3. Sustainable Transport</t>
  </si>
  <si>
    <t>How will this proposal support a transition from unsustainable transport (such as private petrol/diesel vehicles) to sustainable alternatives? Consider:
• Active travel (e.g. walking, scooting, and cycling), 
• Public transport (e.g. buses and trains),
• Electric vehicles. 
• Provision of vehicles and infrastructure (e.g. charging points, bike racks, cycle lanes, pedestrian crossings)</t>
  </si>
  <si>
    <t xml:space="preserve">This factor is about whether this project or policy will support a transition from unsustainable transport to sustainable alternatives. It can also include preparing for future changes in travel such as locating services within a 15-minute walking or cycling radius or adding wiring for EV chargers in new-builds. </t>
  </si>
  <si>
    <t xml:space="preserve">Likely to encourage sustainable transport: </t>
  </si>
  <si>
    <t xml:space="preserve">Likely to discourage sustainable transport: </t>
  </si>
  <si>
    <t>Significantly encourage the use of sustainable transport</t>
  </si>
  <si>
    <t>4. Land Use Change</t>
  </si>
  <si>
    <t xml:space="preserve">How will this proposal transform the current landscape and how it is used/maintained? Consider:
• Changes to surface permeability (e.g. non-permeable concrete or tarmac surfaces versus permeable gravel or paving),
• Changes in land use (e.g. grassland to agriculture or new developments)
• Green infrastructure (e.g. trees, retention ponds for flood management) 
</t>
  </si>
  <si>
    <t xml:space="preserve">Land use change is the process where human activities change the size and/or purpose of a piece of land, including how the land is managed. Key impacts are: water quality; availability of water resources; management of flood risk; storage of carbon in soil; habitats for species; and availability of green open space for communities. Also consider whether the change in land use or management is permanent or reversible when selecting the level of impact.
</t>
  </si>
  <si>
    <t>Not applicable/No Impact</t>
  </si>
  <si>
    <t>Likely to have positive impacts:</t>
  </si>
  <si>
    <t>Likely to have negative impacts:</t>
  </si>
  <si>
    <t>5. Biodiversity</t>
  </si>
  <si>
    <t>This factor is about the impact your project/policy might have on the plants, animals, fungi and micro-organisms. Impacts can be direct (e.g. a new development being built on natural land, converting fields to grassland or putting up bird and bat boxes) or indirect (e.g. increased noise and light pollution, rubbish being left behind after an outdoor event, or fertiliser run-off into rivers).</t>
  </si>
  <si>
    <t xml:space="preserve">Does your project relate to any of the following? </t>
  </si>
  <si>
    <t>• Wildflower meadows</t>
  </si>
  <si>
    <t>• Increasing noise or artificial light levels</t>
  </si>
  <si>
    <t>• Adding bird/bat boxes or creating ponds</t>
  </si>
  <si>
    <t>• Outdoor events in the short term</t>
  </si>
  <si>
    <t>• Litter picking</t>
  </si>
  <si>
    <t>• Increasing fertiliser, pesticide or other chemical use</t>
  </si>
  <si>
    <t>• Creating hedgerows or planting trees</t>
  </si>
  <si>
    <t>• Reducing green space or interrupting a wildlife corridor</t>
  </si>
  <si>
    <t>• Non-permeable surfaces (e.g. tarmac) increase run-off</t>
  </si>
  <si>
    <t>• Sustainable draining practices</t>
  </si>
  <si>
    <t>• Relocating waste handling services</t>
  </si>
  <si>
    <t>7. Climate Change Adaptation</t>
  </si>
  <si>
    <t xml:space="preserve">How will the proposal impact our ability to withstand future climate change impacts, such as heat waves, cold, drought, flooding, and water shortages. Climate change adaptation includes :
• physical infrastructure (e.g. flood defences, shading) 
• natural measures (e.g. green roofs and reforestation) 
• financial support (e.g. for housing retrofit), and behaviour change (e.g. conserving water and using less energy)
</t>
  </si>
  <si>
    <t>A project or policy can also encourage maladaptation if it does not consider future climate impacts or increases future risk of climate impacts (e.g. a new highly-glazed, energy intensive building risks occupants overheating, or building on flood plains).</t>
  </si>
  <si>
    <t>Does your project relate to any of the following?</t>
  </si>
  <si>
    <t xml:space="preserve">• Flood defences </t>
  </si>
  <si>
    <t>• New fossil fuel heating (gas boilers, oil boilers)</t>
  </si>
  <si>
    <t>• Artificial and natural shading</t>
  </si>
  <si>
    <t>• Infrastructure on flood plains</t>
  </si>
  <si>
    <t>• Natural flood management (SuDS and trees)</t>
  </si>
  <si>
    <t>• Increasing energy demand (heating or electricity)</t>
  </si>
  <si>
    <t>• Insulating buildings</t>
  </si>
  <si>
    <t>• Removal of natural cooling (e.g. shading trees)</t>
  </si>
  <si>
    <t>• Awareness campaigns</t>
  </si>
  <si>
    <t>8. Energy Use</t>
  </si>
  <si>
    <t xml:space="preserve">What impact will this proposal have on the total amount of energy needed? This includes the energy needed to heat homes and buildings, and power machinery, vehicles, appliances or equipment. Consider:
• building design (e.g. insulation, shading, natural light)
• energy efficiency (e.g. efficient appliances, LEDs, switching to heat pumps) 
• shorter in-use hours (e.g. shorter travel time, scheduled heating)
• behaviour changes (e.g. turning off lights, computers, taps)
</t>
  </si>
  <si>
    <t>Slightly increase energy use</t>
  </si>
  <si>
    <t>Likely to reduce energy use:</t>
  </si>
  <si>
    <t>Likely to increase energy use:</t>
  </si>
  <si>
    <t>• Installing LED lighting</t>
  </si>
  <si>
    <t>• Opening a new service, such as a cafe</t>
  </si>
  <si>
    <t>• Behaviour change - switching off equipment</t>
  </si>
  <si>
    <t>• Extending service opening hours</t>
  </si>
  <si>
    <t>• Renewable energy generation</t>
  </si>
  <si>
    <t>• New machinery</t>
  </si>
  <si>
    <t>• Improving insulation of buildings</t>
  </si>
  <si>
    <t xml:space="preserve">• Increasing room temperature with gas heating </t>
  </si>
  <si>
    <t>d.</t>
  </si>
  <si>
    <t>Both</t>
  </si>
  <si>
    <t>9. Sustainable Materials</t>
  </si>
  <si>
    <t>Not Applicable</t>
  </si>
  <si>
    <t>Likely to be more sustainable:</t>
  </si>
  <si>
    <t>Likely to be less sustainable:</t>
  </si>
  <si>
    <t>• FSC-certified wood products</t>
  </si>
  <si>
    <t>• Single-use products/non-recyclable products</t>
  </si>
  <si>
    <t>• Recyclable products</t>
  </si>
  <si>
    <t>• Excessive use of concrete</t>
  </si>
  <si>
    <t>• Re-using materials</t>
  </si>
  <si>
    <t>10. Waste</t>
  </si>
  <si>
    <t>• Leasing or renting an item if only using once</t>
  </si>
  <si>
    <t>• Purchasing single-use products</t>
  </si>
  <si>
    <t>• Improved recycling services</t>
  </si>
  <si>
    <t>• Demolishing a building</t>
  </si>
  <si>
    <t>• Repair café or workshop</t>
  </si>
  <si>
    <t>Thank you for completing this section. Please continue to the SOCIAL tab.</t>
  </si>
  <si>
    <t>SECTION 3: SOCIAL IMPACTS</t>
  </si>
  <si>
    <t>1. Food</t>
  </si>
  <si>
    <t>Opportunities</t>
  </si>
  <si>
    <t>How will this proposal support access to healthy and affordable food? Consider:
• physical access (e.g. how close people are to allotments, supermarkets, markets, restaurants)
• financial access (i.e. whether food is affordable to people)</t>
  </si>
  <si>
    <t>Access to healthy and varied food is key for health. Local food grown in sustainable ways is key for the environment. Issues such as ‘food deserts’, access to food banks or community fridges, redistribution of food, and the ability to grow one’s own food are considered here.</t>
  </si>
  <si>
    <t>Allotments</t>
  </si>
  <si>
    <t>Food bank</t>
  </si>
  <si>
    <t>Parcels</t>
  </si>
  <si>
    <t>A. Please specify the impact your project will have on food:</t>
  </si>
  <si>
    <t>Closure</t>
  </si>
  <si>
    <t>Likely to promote access:</t>
  </si>
  <si>
    <t>Likely to impede access:</t>
  </si>
  <si>
    <t>Ads</t>
  </si>
  <si>
    <t>• A community food bank</t>
  </si>
  <si>
    <t>• Increased food costs</t>
  </si>
  <si>
    <t>Classes</t>
  </si>
  <si>
    <t>B. Will this impact last beyond the delivery phase of the project?</t>
  </si>
  <si>
    <t xml:space="preserve">• Support for local food production </t>
  </si>
  <si>
    <t>• Shop closures</t>
  </si>
  <si>
    <t>Price</t>
  </si>
  <si>
    <t>• Support for local food businesses</t>
  </si>
  <si>
    <t>• Changing agricultural land or allotments to houses</t>
  </si>
  <si>
    <t>Menus</t>
  </si>
  <si>
    <t>• Subsidised meals</t>
  </si>
  <si>
    <t>Campaign</t>
  </si>
  <si>
    <t>C. Will there be an impact on food beyond the delivery location of the project?</t>
  </si>
  <si>
    <t>Community</t>
  </si>
  <si>
    <t>Fast food</t>
  </si>
  <si>
    <t>Supermarket</t>
  </si>
  <si>
    <t>Briefly explain why you chose these options:</t>
  </si>
  <si>
    <t>2. Health &amp; Wellbeing</t>
  </si>
  <si>
    <t xml:space="preserve">Health and wellbeing is about providing an equal chance for people to live a healthy life and supporting factors that positively impact on mental and physical health. Factors impacting health could be: access to services, quality of housing, air pollution, access to blue and green space or leisure spaces, social connection, access to healthy food, stress at work or at home. Consider the choices around healthy lifestyles, physical activity or social activity that your project/policy may promote or enable. </t>
  </si>
  <si>
    <t>a. Please specify the impact your project will have on health:</t>
  </si>
  <si>
    <t>Slightly decrease positive health outcomes</t>
  </si>
  <si>
    <t>Likely to improve health &amp; wellbeing:</t>
  </si>
  <si>
    <t>Likely to impede health &amp; wellbeing:</t>
  </si>
  <si>
    <t>• New medical centre or service</t>
  </si>
  <si>
    <t>• Closing a sports, exercise, arts or cultural venue</t>
  </si>
  <si>
    <t>• Improved access to cycle infrastructure</t>
  </si>
  <si>
    <t>• Persistent noise disturbances</t>
  </si>
  <si>
    <t>• Housing stock repairs</t>
  </si>
  <si>
    <t>• Relocating/closing a social service</t>
  </si>
  <si>
    <t>• Access to green spaces</t>
  </si>
  <si>
    <t>• Increased traffic</t>
  </si>
  <si>
    <t>c. Will this impact on health and wellbeing beyond the delivery location?</t>
  </si>
  <si>
    <t>• Opening or improving access to a sports, exercise, arts or cultural venue</t>
  </si>
  <si>
    <t>3. Housing</t>
  </si>
  <si>
    <t xml:space="preserve">How will this proposal impact availability of and access to quality housing and affordable homes? Consider:
• Poor housing issues like damp, cold or mould, overcrowding, needing repairs, and having a high energy use
• Indirect impacts (e.g. how a development may affect housing affordability in the area) 
• Support for those who are homeless or at risk of homelessness
</t>
  </si>
  <si>
    <t>This is about the availability of and access to quality housing and affordable homes. Housing is a human right and is key to personal wellbeing. Quality housing reduces the risk of residents suffering from fuel poverty and other health issues. Poor housing includes issues like damp, cold or mould, overcrowding, needing repairs, and having a high energy use. Indirect impacts (e.g. how a development may affect housing affordability in the area) and support for those who are homeless or at risk of homelessness should also be considered here.</t>
  </si>
  <si>
    <t>a. Please specify the impact your project will have on housing:</t>
  </si>
  <si>
    <t>Likely to have a positive impact</t>
  </si>
  <si>
    <t>Likely to have a negative impact</t>
  </si>
  <si>
    <t>• Improving insulation, draught-proofing</t>
  </si>
  <si>
    <t xml:space="preserve">• Increased house prices, decreased availability </t>
  </si>
  <si>
    <t>• Enforcing minimum energy efficiency standards</t>
  </si>
  <si>
    <t>• Increased cost of living</t>
  </si>
  <si>
    <t>• Energy bill support</t>
  </si>
  <si>
    <t>• Increasing rental fees</t>
  </si>
  <si>
    <t>• Providing free temporary accommodation</t>
  </si>
  <si>
    <t>• Reducing rights for tenants</t>
  </si>
  <si>
    <t>c. Will this impact on quality or affordability of homes beyond the delivery location?</t>
  </si>
  <si>
    <t>• Schemes to support first time buyers</t>
  </si>
  <si>
    <t>• Over purchasing by non-residents leading to many unoccupied properties</t>
  </si>
  <si>
    <t>4. Education</t>
  </si>
  <si>
    <t>Education refers to the availability and quality of educational opportunities in the area and includes lifelong learning. Factors to consider include different types of opportunity, the quality of the learning being offered (e.g. duration, opportunities resulting from it), and how accessible it is (e.g. costs, timing, or location). Supporting families with schooling needs, including extracurricular activities, is included here.</t>
  </si>
  <si>
    <t>a. Please specify the impact your project will have on education:</t>
  </si>
  <si>
    <t>• Opening a new school</t>
  </si>
  <si>
    <t>• Increasing rental fees/other costs for education providers</t>
  </si>
  <si>
    <t xml:space="preserve">• Offering apprenticeships, training etc. </t>
  </si>
  <si>
    <t>• New housing development without adequate infrastructure</t>
  </si>
  <si>
    <t>c. Will this impact on education beyond the delivery location?</t>
  </si>
  <si>
    <t>• Providing volunteering opportunities</t>
  </si>
  <si>
    <t>• Changing the price of learning experiences</t>
  </si>
  <si>
    <t>5. Built Community</t>
  </si>
  <si>
    <t xml:space="preserve">How will this project impact physical space and affect the health and wellbeing and sense of place in local communities? Consider:
• links to other places (e.g. cycle paths, roads, bus stops) 
• green spaces (e.g. parks, trees, gardens)
• spaces to meet (e.g. parks, community halls, allotments)
</t>
  </si>
  <si>
    <t>This is about the impact your project/policy might have on the physical space which influences the health and wellbeing and sense of place in local communities. A well-designed community has good links to other places which can be accessed safely, green space (e.g. parks, trees, gardens), and spaces to meet (e.g. parks, community halls, allotments). Impacts affecting community could be either long-term or temporary.</t>
  </si>
  <si>
    <t>a. Please specify the impact your project will have on the built community:</t>
  </si>
  <si>
    <t>• Improving access to green spaces</t>
  </si>
  <si>
    <t>• Relocating key services</t>
  </si>
  <si>
    <t>• New walkways or cycle paths</t>
  </si>
  <si>
    <t>• Closing community centres/spaces</t>
  </si>
  <si>
    <t>• Improved bus services</t>
  </si>
  <si>
    <t>• Improving community buildings</t>
  </si>
  <si>
    <t>c. Will this impact on built community beyond the delivery location of the project?</t>
  </si>
  <si>
    <t>6. Cultural Community</t>
  </si>
  <si>
    <t>What impact will this proposal have on the social and cultural resources of our communities? Consider: 
• direct provision of services
• supporting residents or local groups (e.g. events, opportunities to meet and develop networks)
• cultural activities (e.g. cinema, museums, galleries, libraries, leisure)</t>
  </si>
  <si>
    <t>This is about the impact your project/policy might have on the social and cultural resources of communities. This includes: direct provision of services, access to funding (e.g. crowd-funding initiatives, signposting), supporting residents or local groups and cultural activities. Social and cultural resources encourage inclusion and community empowerment and can include commercial and community-led activities. Impacts affecting community could be either long-term or temporary.</t>
  </si>
  <si>
    <t>a. Please specify the impact your project will have on culture:</t>
  </si>
  <si>
    <t>• A community event</t>
  </si>
  <si>
    <t>• Closure of a community space</t>
  </si>
  <si>
    <t>• Raising awareness of available resources</t>
  </si>
  <si>
    <t>• Reduced opening hours of a community/cultural space</t>
  </si>
  <si>
    <t>c. Will this impact on social and cultural resources beyond the delivery location?</t>
  </si>
  <si>
    <t>• New, or improved access to, community spaces</t>
  </si>
  <si>
    <t xml:space="preserve">• Support for community led projects </t>
  </si>
  <si>
    <t>7. Accessibility</t>
  </si>
  <si>
    <t>How will this proposal improve access or present barriers to access? Consider: 
• physical barriers (e.g. access for disabled people, lack of safe routes or transport options)
• digital barriers (e.g. broadband connection, online skills)
• social barriers (e.g. isolation, language)
• financial barriers (e.g. costs are too high)</t>
  </si>
  <si>
    <t>This is about whether your project/policy improves opportunities for access or if it presents any barriers to access.  Barriers to access can increase isolation, loneliness, and negatively impact wellbeing.</t>
  </si>
  <si>
    <t>a. Please specify the impact your project will have on accessibility:</t>
  </si>
  <si>
    <t>Likely to improve access</t>
  </si>
  <si>
    <t>Likely to reduce access</t>
  </si>
  <si>
    <t>Actively reduces barriers to increase access</t>
  </si>
  <si>
    <t>• Location accessible on foot, by bus, and by car</t>
  </si>
  <si>
    <t>• Location only accessible by car</t>
  </si>
  <si>
    <t>• Forms available online and in person</t>
  </si>
  <si>
    <t>• Forms only available online, or only in person</t>
  </si>
  <si>
    <t>• Making recordings available where appropriate</t>
  </si>
  <si>
    <t>• Increasing costs (subscription, fees, fares etc.)</t>
  </si>
  <si>
    <t xml:space="preserve">• Resources in multiple languages and formats </t>
  </si>
  <si>
    <t>• Availability of an interpreter</t>
  </si>
  <si>
    <t>c. Will this impact accessibility beyond the delivery location of the project?</t>
  </si>
  <si>
    <t>8. Local Economy &amp; Jobs</t>
  </si>
  <si>
    <t xml:space="preserve">A strong and diverse local economy is a key part of a flourishing and resilient community. It supports livelihoods, creates job opportunities and provides goods and services to the Isle of Man. </t>
  </si>
  <si>
    <t>a. Please specify the impact your project will have on the economy or jobs:</t>
  </si>
  <si>
    <t>Slight support for the local economy and/or employment</t>
  </si>
  <si>
    <t>• Supporting start-ups, small businesses etc.</t>
  </si>
  <si>
    <t>• Increase in business or energy rates</t>
  </si>
  <si>
    <t>• Apprenticeship/training schemes</t>
  </si>
  <si>
    <t>• Business closure</t>
  </si>
  <si>
    <t xml:space="preserve">• Large development requiring labourers </t>
  </si>
  <si>
    <t xml:space="preserve">• Reduced public transport options </t>
  </si>
  <si>
    <t>• Longer opening hours for an attraction</t>
  </si>
  <si>
    <t>c. Will this impact jobs and local economies beyond the delivery location?</t>
  </si>
  <si>
    <t>9. Safety/Crime</t>
  </si>
  <si>
    <t>This is about the social and environmental factors that might affect safety and influence crime rates. Considerations include factors affecting sense of safety, the real risk of harm to individuals, or the likelihood of someone committing a crime.</t>
  </si>
  <si>
    <t>a. Please specify the impact your project will have on safety:</t>
  </si>
  <si>
    <t xml:space="preserve">• Improving outdoor lighting </t>
  </si>
  <si>
    <t>• Closing community centres or social services</t>
  </si>
  <si>
    <t>• Increasing footfall in quieter areas</t>
  </si>
  <si>
    <t xml:space="preserve">• Longer alcohol licensing hours </t>
  </si>
  <si>
    <t>• New pedestrian crossing</t>
  </si>
  <si>
    <t>• Increased unemployment rates</t>
  </si>
  <si>
    <t>c. Will this impact crime beyond the delivery location?</t>
  </si>
  <si>
    <t>10. Equity</t>
  </si>
  <si>
    <t xml:space="preserve">How will this proposal ensure fair and just treatment of all members of the community? Consider whether this project/policy will have an impact on any group. Consider the following characteristics: 
• age, race, religion, disability, pregnancy/maternity, gender, sex, sexual orientation, poverty, educational background, geographical location of residence etc.
</t>
  </si>
  <si>
    <t>a. Please specify the impact your project will have on equity:</t>
  </si>
  <si>
    <t>No groups differentially impacted</t>
  </si>
  <si>
    <t>• Allocating costs according to ability to pay</t>
  </si>
  <si>
    <t>• Not consulting with potentially impacted groups</t>
  </si>
  <si>
    <t xml:space="preserve">• Allocating benefits according to need </t>
  </si>
  <si>
    <t xml:space="preserve">• Disproportionate or poorly allocated costs/benefits </t>
  </si>
  <si>
    <t xml:space="preserve">• Involving potentially impacted groups in development </t>
  </si>
  <si>
    <t>• Reducing opportunity/access to services in an area local to a particular group</t>
  </si>
  <si>
    <t>c. Will this impact equity beyond the delivery location?</t>
  </si>
  <si>
    <t>11. Democratic Voice</t>
  </si>
  <si>
    <t xml:space="preserve">How will the public be involved in decisions that may affect their lives? Consider:
• have you followed the recommendations in the Fair Change Framework? 
• how have you involved the community in the design phase?
• making engagement meaningful
• giving opportunities for a cross-section of community members to have involvement in decisions
</t>
  </si>
  <si>
    <t xml:space="preserve">Please refer to the Fair Change Framework, which provides detailed guidance on how to maximise social inclusion in policy development. Democratic voice is about the opportunities available to the public to be involved in the decisions affecting their lives. Active, meaningful and early engagement with the public is preferable as it allows people to have a sense of control over their lives. </t>
  </si>
  <si>
    <t xml:space="preserve">Potential barriers to involvement should be considered and minimised where possible.  </t>
  </si>
  <si>
    <t xml:space="preserve">Meaningful engagement is when the public can truly change or influence the outcome of a project or decision. </t>
  </si>
  <si>
    <t>a. Please specify the impact your project will have on participation:</t>
  </si>
  <si>
    <t>Some engagement with opportunities for involvement or consultation</t>
  </si>
  <si>
    <t>• Consultation meetings held at various times</t>
  </si>
  <si>
    <t>• Not keeping staff or the public informed of changes</t>
  </si>
  <si>
    <t>• Using online public consultation platforms</t>
  </si>
  <si>
    <t>• Only consulting with a small group of available people</t>
  </si>
  <si>
    <t>c. Will this impact democratic voice beyond the delivery location?</t>
  </si>
  <si>
    <t xml:space="preserve">• Involving students in decision making </t>
  </si>
  <si>
    <t>• Ignoring negative comments</t>
  </si>
  <si>
    <r>
      <t xml:space="preserve">Thank you for completing this section. Please see the </t>
    </r>
    <r>
      <rPr>
        <b/>
        <u/>
        <sz val="14"/>
        <color theme="7"/>
        <rFont val="Calibri"/>
        <family val="2"/>
        <scheme val="minor"/>
      </rPr>
      <t>dashboard</t>
    </r>
    <r>
      <rPr>
        <b/>
        <sz val="14"/>
        <color theme="7"/>
        <rFont val="Calibri"/>
        <family val="2"/>
        <scheme val="minor"/>
      </rPr>
      <t xml:space="preserve"> and </t>
    </r>
    <r>
      <rPr>
        <b/>
        <u/>
        <sz val="14"/>
        <color theme="7"/>
        <rFont val="Calibri"/>
        <family val="2"/>
        <scheme val="minor"/>
      </rPr>
      <t>summary report</t>
    </r>
    <r>
      <rPr>
        <b/>
        <sz val="14"/>
        <color theme="7"/>
        <rFont val="Calibri"/>
        <family val="2"/>
        <scheme val="minor"/>
      </rPr>
      <t xml:space="preserve"> for your results.</t>
    </r>
  </si>
  <si>
    <t>GHG</t>
  </si>
  <si>
    <t>Environmental</t>
  </si>
  <si>
    <t>Score</t>
  </si>
  <si>
    <t>green</t>
  </si>
  <si>
    <t>light green</t>
  </si>
  <si>
    <t>grey</t>
  </si>
  <si>
    <t>amber</t>
  </si>
  <si>
    <t>red</t>
  </si>
  <si>
    <t>Blank</t>
  </si>
  <si>
    <t>Air quality</t>
  </si>
  <si>
    <t>Sustainable Transport</t>
  </si>
  <si>
    <t>Land use change</t>
  </si>
  <si>
    <t>Biodiversity</t>
  </si>
  <si>
    <t>air quality</t>
  </si>
  <si>
    <t>Climate change adaptation</t>
  </si>
  <si>
    <t>Energy Use</t>
  </si>
  <si>
    <t>Sustainable Materials</t>
  </si>
  <si>
    <t>Waste</t>
  </si>
  <si>
    <t>transport</t>
  </si>
  <si>
    <t>climate change adaptation</t>
  </si>
  <si>
    <t>energy use</t>
  </si>
  <si>
    <t>materials</t>
  </si>
  <si>
    <t>waste</t>
  </si>
  <si>
    <t>Food</t>
  </si>
  <si>
    <t>Health and wellbeing</t>
  </si>
  <si>
    <t>Housing</t>
  </si>
  <si>
    <t>Education</t>
  </si>
  <si>
    <t>Built Community</t>
  </si>
  <si>
    <t>health</t>
  </si>
  <si>
    <t>Cultural Community</t>
  </si>
  <si>
    <t>Accessibility</t>
  </si>
  <si>
    <t>Local Economy and jobs</t>
  </si>
  <si>
    <t>Safety</t>
  </si>
  <si>
    <t>Democratic voice</t>
  </si>
  <si>
    <t>Equity</t>
  </si>
  <si>
    <t>housing</t>
  </si>
  <si>
    <t>education</t>
  </si>
  <si>
    <t>built</t>
  </si>
  <si>
    <t>culture</t>
  </si>
  <si>
    <t>access</t>
  </si>
  <si>
    <t>economy</t>
  </si>
  <si>
    <t>safety</t>
  </si>
  <si>
    <t>democracy</t>
  </si>
  <si>
    <t>equity</t>
  </si>
  <si>
    <t>Significant and/or long-term positive impact identified. No changes needed.</t>
  </si>
  <si>
    <t>Slight or short-term positive impact identified. No changes needed but could be reviewed to improve.</t>
  </si>
  <si>
    <t>Not applicable or no cause for concern.</t>
  </si>
  <si>
    <t>Slight or short-term negative impact identified. Review to identify possible improvements.</t>
  </si>
  <si>
    <t>Significant and/or long-term negative impact identified. Changes needed before proceeding.</t>
  </si>
  <si>
    <t>Implication</t>
  </si>
  <si>
    <t>GHGs</t>
  </si>
  <si>
    <t>Health</t>
  </si>
  <si>
    <t>Culture</t>
  </si>
  <si>
    <t>Climate Change Adaptation</t>
  </si>
  <si>
    <t>Local Economy and Jobs</t>
  </si>
  <si>
    <t>Democratic Voice</t>
  </si>
  <si>
    <t>Formatting:</t>
  </si>
  <si>
    <t>Greenhouse Gases</t>
  </si>
  <si>
    <t>Air Quality</t>
  </si>
  <si>
    <t>Health and Wellbeing</t>
  </si>
  <si>
    <t>Land Use Change</t>
  </si>
  <si>
    <t xml:space="preserve"> </t>
  </si>
  <si>
    <t>Equality</t>
  </si>
  <si>
    <t>Community 2</t>
  </si>
  <si>
    <t>Health &amp; Wellbeing</t>
  </si>
  <si>
    <t>Local Economy &amp; Jobs</t>
  </si>
  <si>
    <t>Report:</t>
  </si>
  <si>
    <t xml:space="preserve">Please avoid printing if possible </t>
  </si>
  <si>
    <t>Select from drop down</t>
  </si>
  <si>
    <t>ENVIRONMENTAL</t>
  </si>
  <si>
    <t>Action</t>
  </si>
  <si>
    <t>Justification</t>
  </si>
  <si>
    <t>Reviewed</t>
  </si>
  <si>
    <t>Recommendation</t>
  </si>
  <si>
    <t>Follow up</t>
  </si>
  <si>
    <t>Conclusion</t>
  </si>
  <si>
    <t>Name of proposal</t>
  </si>
  <si>
    <t>SOCIAL</t>
  </si>
  <si>
    <t xml:space="preserve">Type </t>
  </si>
  <si>
    <t>Name of public body and section/team</t>
  </si>
  <si>
    <t>Aims, objectives, anticipated outcomes</t>
  </si>
  <si>
    <t>Responsible for implementing/delivering the proposal</t>
  </si>
  <si>
    <t>Adaptation &amp; Resilience</t>
  </si>
  <si>
    <t>This is about the project's impact on the district's ability to adapt or be resilient to climate change. This may include physical resilience, like flood defences, green infrastructure, or retrofit to reduce to number of cold homes. Or it may include social resilience like support for farmers or resources to support residents with flooding.</t>
  </si>
  <si>
    <t>1. Does this project incease or decrease the district's physical resilience to climate change?</t>
  </si>
  <si>
    <t>Slight decrease</t>
  </si>
  <si>
    <t xml:space="preserve">Factors increasing physical resilience include: </t>
  </si>
  <si>
    <t xml:space="preserve">Factors decreasing physical resilience include: </t>
  </si>
  <si>
    <t>1a) If so, approximately how many people will this directly affect?</t>
  </si>
  <si>
    <t>1b) Will this change be long term (beyond the delivery phase of the project?)</t>
  </si>
  <si>
    <t>Short-term</t>
  </si>
  <si>
    <t>2. Does this project increase or decrease the district's social resilience to climate change?</t>
  </si>
  <si>
    <t>This may include greater access to resources for support, knowledge, or funding (e.g. support hubs, grants for energy technology)</t>
  </si>
  <si>
    <t>2a) If so, approximately how many people will this directly affect?</t>
  </si>
  <si>
    <t>2b) Will this change be long term (beyond the delivery phase of the project?)</t>
  </si>
  <si>
    <t>3. Does this project…</t>
  </si>
  <si>
    <t>This may include …</t>
  </si>
  <si>
    <t>3a) If so, approximately how many people will this directly affect?</t>
  </si>
  <si>
    <t>3b) Will this change be long term (beyond the delivery phase of the project?)</t>
  </si>
  <si>
    <t xml:space="preserve">Land Use </t>
  </si>
  <si>
    <t>This is about whether the change in land use will have positive or negative impacts.</t>
  </si>
  <si>
    <t>1. Does this project incease or decrease the amount of green space?</t>
  </si>
  <si>
    <t>This may include development on a greenfield site, or increasing or decreasing the amount of trees, parks, woodland, hedgerows, and meadows</t>
  </si>
  <si>
    <t>2. Does this project increase or decrease the amount of non-permeable surfaces?</t>
  </si>
  <si>
    <t>This may include roads and other tarmac surfaces, concrete surfaces</t>
  </si>
  <si>
    <t>3. Are mitigation measures in place if the land use change decreases the amount of green space or increases the amount of non-permeable surfaces?</t>
  </si>
  <si>
    <t>This may include development on a brownfield site rather than a greenfield site, biodiversity net gain contributions…</t>
  </si>
  <si>
    <t>Soil and Water Health</t>
  </si>
  <si>
    <t>This is about the impact of the project on nitrogen and phosphorous levels in the soil and in waterways.</t>
  </si>
  <si>
    <t xml:space="preserve">1. Does this project result in an increase or decrease in the use of non-organic fertiliser? </t>
  </si>
  <si>
    <t>This may include…</t>
  </si>
  <si>
    <t>2. Does this project increase or decrease the amount of sewage…</t>
  </si>
  <si>
    <t>This is about the impact of the project on biodiversity, which includes habitats as well as individual species of plants and animals.</t>
  </si>
  <si>
    <t>1. Does this project increase or decrease the amount of disruption to a habitat as a result of human activity?</t>
  </si>
  <si>
    <t>2. Does this project increase or decrease the amount of hedgerows, trees, lakes or ponds?</t>
  </si>
  <si>
    <t>3. Does the project…</t>
  </si>
  <si>
    <t>5. GHGs</t>
  </si>
  <si>
    <t>a. increase in co2?</t>
  </si>
  <si>
    <t>b. increase in methane?</t>
  </si>
  <si>
    <t>6. Renewables</t>
  </si>
  <si>
    <t>7. Water resources</t>
  </si>
  <si>
    <t>a. more strain on resources?</t>
  </si>
  <si>
    <t>8. Chemical and Plastic pollution</t>
  </si>
  <si>
    <t>9. Air quality</t>
  </si>
  <si>
    <t>a. will it result in increase in air pollution?</t>
  </si>
  <si>
    <t>b. does it increase or decrease likelihood of active travel?</t>
  </si>
  <si>
    <t>c. does it increase or decrease likelihood of car use?</t>
  </si>
  <si>
    <t>[Description]</t>
  </si>
  <si>
    <t>Checkboxes</t>
  </si>
  <si>
    <t>1. Will the project lead to an increase or decrease in energy use?</t>
  </si>
  <si>
    <t>Slight increase</t>
  </si>
  <si>
    <t>1a. Approximately how many people will this directly affect?</t>
  </si>
  <si>
    <t>1b. Will this change be long term (beyond the delivery phase of the project?)</t>
  </si>
  <si>
    <t>2. Does the project have a plan or include measures to reduce energy demand?</t>
  </si>
  <si>
    <t>2a. Approximately how many people will this directly affect?</t>
  </si>
  <si>
    <t>2b. Will this change be long term (beyond the delivery phase of the project?)</t>
  </si>
  <si>
    <t>3. Does the project support the use of renewables, either on-site or off-site?</t>
  </si>
  <si>
    <t>3a. Approximately how many people will this affect?</t>
  </si>
  <si>
    <t>[description]</t>
  </si>
  <si>
    <t>1. Does the project increase/decrease the use of fossil-fuel vehicles?</t>
  </si>
  <si>
    <t>Decrease</t>
  </si>
  <si>
    <t>Increase</t>
  </si>
  <si>
    <t>Other</t>
  </si>
  <si>
    <t>1a. How many people will be affected by the change?</t>
  </si>
  <si>
    <t>1b. Will the change be long-term?</t>
  </si>
  <si>
    <t>2. Does the project increase/decrease levels of active travel?</t>
  </si>
  <si>
    <t>2a. How many people will be affected by the change?</t>
  </si>
  <si>
    <t>2b. Will the change be long-term?</t>
  </si>
  <si>
    <t>3. Does the project increase/decrease use of public transport?</t>
  </si>
  <si>
    <t>GHG Emissions</t>
  </si>
  <si>
    <t xml:space="preserve">Does this project involve a new or existing building? </t>
  </si>
  <si>
    <t>5a. Building fabric or energy efficiency</t>
  </si>
  <si>
    <t>Connectivity</t>
  </si>
  <si>
    <t>This is about people's ability to access services and support. This includes electronic and physical links (e.g. PT) as well as social support networks.</t>
  </si>
  <si>
    <t>1. Does this project incease or decrease access to services for users through the provision of physical infrastructure?</t>
  </si>
  <si>
    <t>This may include new transport links, accessibility options for disabled persons or services themselves (e.g. youth centres)</t>
  </si>
  <si>
    <t>2. Does this project increase or decrease access to services for users through the provision of digital infrastructure?</t>
  </si>
  <si>
    <t>This may include improved broadband, new web services…</t>
  </si>
  <si>
    <t>3. Does this project make access to services more or less affordable for users?</t>
  </si>
  <si>
    <t>This may include changes to fares, travel distances…</t>
  </si>
  <si>
    <t xml:space="preserve">This is about </t>
  </si>
  <si>
    <t>a. lighting</t>
  </si>
  <si>
    <t>b. access to services</t>
  </si>
  <si>
    <t>4. Fuel poverty</t>
  </si>
  <si>
    <t>a. will this make electricity more or less affordable?</t>
  </si>
  <si>
    <t xml:space="preserve">b. </t>
  </si>
  <si>
    <t>5. Food</t>
  </si>
  <si>
    <t xml:space="preserve">a. does this improve </t>
  </si>
  <si>
    <t>6. Health (NHS)</t>
  </si>
  <si>
    <t>a. Will it increase or decrease the level of physical activity among relevant people?</t>
  </si>
  <si>
    <t>No change or n/a</t>
  </si>
  <si>
    <t>b. Will it increase or decrease preventative measures for health problems?</t>
  </si>
  <si>
    <t>7. Political Voice/participation</t>
  </si>
  <si>
    <t xml:space="preserve">a. To what extent will the public be involved in the planning of this project? </t>
  </si>
  <si>
    <t>b. To what extent will the public be involved in the use of the project?</t>
  </si>
  <si>
    <t>c. Will it support or inhibit community activation?</t>
  </si>
  <si>
    <t>8. Prosperity (income/work)</t>
  </si>
  <si>
    <t>a. does this reduce # people sseeking work</t>
  </si>
  <si>
    <t>9. Community</t>
  </si>
  <si>
    <t>a. If there are existing local services relevant to the project, have they been engaged?</t>
  </si>
  <si>
    <t>10. Access to Nature</t>
  </si>
  <si>
    <t>11. Housing</t>
  </si>
  <si>
    <t>a. does this improve affordability</t>
  </si>
  <si>
    <t>b. does this improve quality of housing</t>
  </si>
  <si>
    <t>Access to services</t>
  </si>
  <si>
    <t>15 minute city provision</t>
  </si>
  <si>
    <t>SCORES</t>
  </si>
  <si>
    <t>1. Does the project increase/decrease access to services through the provision of physical infrastructure?</t>
  </si>
  <si>
    <t>1. Does the project increase access to services through the provision of physical infrastructure?</t>
  </si>
  <si>
    <t>1a. What changes to physical infrastructure are made? Tick all that apply</t>
  </si>
  <si>
    <t>1a. What physical infrastructure is provided? Tick all that apply</t>
  </si>
  <si>
    <t>Increase access</t>
  </si>
  <si>
    <t>Decrease access</t>
  </si>
  <si>
    <t>1b. How many people will be affected by this change?</t>
  </si>
  <si>
    <t>1b. Have measures been put in place to compensate for the loss?</t>
  </si>
  <si>
    <t>N/A</t>
  </si>
  <si>
    <t>1c. Will the change be long-term?</t>
  </si>
  <si>
    <t>1c. How many people will be affected by this change?</t>
  </si>
  <si>
    <t>1d. Will the change be long-term?</t>
  </si>
  <si>
    <t>Long-term</t>
  </si>
  <si>
    <t>2. Does the project decrease access to services through a change to physical infrastructure?</t>
  </si>
  <si>
    <t>2. Does the project increase/decrease access to services through the provision of digital infrastructure?</t>
  </si>
  <si>
    <t>Significant increase</t>
  </si>
  <si>
    <t>2a. What changes to physical infrastructure decrease access? Tick all that apply</t>
  </si>
  <si>
    <t>2a. What digital infrastructure is provided? Tick all that apply</t>
  </si>
  <si>
    <t>2b. Have mitigation measures been put in place to compensate for the loss?</t>
  </si>
  <si>
    <t>2b. Have measures been put in place to compensate for the loss?</t>
  </si>
  <si>
    <t>2c. How many people will be affected by this change?</t>
  </si>
  <si>
    <t>2d. Will the change be long-term?</t>
  </si>
  <si>
    <t>3. Does the project increase access to services through the provision of digital infrastructure?</t>
  </si>
  <si>
    <t>3. Does the project make access to services more or less affordable to users?</t>
  </si>
  <si>
    <t>3a. What digital infrastructure is provided? Tick all that apply</t>
  </si>
  <si>
    <t>3b. How many people will be affected by this change?</t>
  </si>
  <si>
    <t xml:space="preserve">1. Does the project </t>
  </si>
  <si>
    <t>3c. Will the change be long-term?</t>
  </si>
  <si>
    <t>4. Does the project decrease access to services through a change to digital infrastructure?</t>
  </si>
  <si>
    <t>4a. What changes to physical infrastructure decrease access? Tick all that apply</t>
  </si>
  <si>
    <t>4b. Have mitigation measures been put in place to compensate for the loss?</t>
  </si>
  <si>
    <t>4c. How many people will be affected by this change?</t>
  </si>
  <si>
    <t>4d. Will the change be long-term?</t>
  </si>
  <si>
    <t>Statement</t>
  </si>
  <si>
    <t>Accepted</t>
  </si>
  <si>
    <t>Overarching programme or strategy</t>
  </si>
  <si>
    <t>Queried</t>
  </si>
  <si>
    <t>Policy</t>
  </si>
  <si>
    <t>Rejected</t>
  </si>
  <si>
    <t>Project</t>
  </si>
  <si>
    <t>Event</t>
  </si>
  <si>
    <t>Significant decrease</t>
  </si>
  <si>
    <t>Yes - slightly</t>
  </si>
  <si>
    <t>No further action needed</t>
  </si>
  <si>
    <t>Significant involvement</t>
  </si>
  <si>
    <t>Yes - significantly</t>
  </si>
  <si>
    <t>Recommendation applied</t>
  </si>
  <si>
    <t>Some involvement</t>
  </si>
  <si>
    <t>Recommendation not applied</t>
  </si>
  <si>
    <t>No involvement</t>
  </si>
  <si>
    <t>Significantly promote healthy and/or affordable food</t>
  </si>
  <si>
    <t>Significantly decrease air pollutants</t>
  </si>
  <si>
    <t>Significantly reduce GHGs released</t>
  </si>
  <si>
    <t>Slightly promote healthy and/or affordable food</t>
  </si>
  <si>
    <t>Slightly impede healthy and/or affordable food</t>
  </si>
  <si>
    <t>Slightly increase air pollutants</t>
  </si>
  <si>
    <t>Slightly increase GHGs released</t>
  </si>
  <si>
    <t>Significantly impede healthy and/or affordable food</t>
  </si>
  <si>
    <t>Significantly increase air pollutants</t>
  </si>
  <si>
    <t>Significantly increase GHGs released</t>
  </si>
  <si>
    <t>Significantly increase positive health outcomes</t>
  </si>
  <si>
    <t>Slightly increase positive health outcomes</t>
  </si>
  <si>
    <t xml:space="preserve">Slightly encourage the use of sustainable transport </t>
  </si>
  <si>
    <t>Slightly discourage the use of sustainable transport</t>
  </si>
  <si>
    <t>Significantly decrease positive health outcomes</t>
  </si>
  <si>
    <t xml:space="preserve">Significantly discourage the use of sustainable transport </t>
  </si>
  <si>
    <t>Significantly increase the number of or access to quality and/or affordable homes</t>
  </si>
  <si>
    <t>Significant change to land use that increases positive impacts</t>
  </si>
  <si>
    <t>Slightly increase the number of or access to quality and/or affordable homes</t>
  </si>
  <si>
    <t>Slight change to land use that increases positive impacts</t>
  </si>
  <si>
    <t>Slightly decrease the number of or access to quality and/or affordable homes</t>
  </si>
  <si>
    <t>Slight change to land use that increases negative impacts</t>
  </si>
  <si>
    <t>Significantly decrease the number of or access to quality and/or affordable homes</t>
  </si>
  <si>
    <t>Significant change to land use that increases negative impacts</t>
  </si>
  <si>
    <t>Significantly increase the availability of learning opportunities</t>
  </si>
  <si>
    <t>Significantly improve biodiversity by restoring or creating new habitats</t>
  </si>
  <si>
    <t>Slightly increase the availability of learning opportunities</t>
  </si>
  <si>
    <t>Slightly improve biodiversity by improving existing habitats or supporting species</t>
  </si>
  <si>
    <t>Slightly decrease the availability of learning opportunities</t>
  </si>
  <si>
    <t>Slightly reduce biodiversity by impacting the quality of habitats or affecting species</t>
  </si>
  <si>
    <t>Significantly decrease the availability of learning opportunities</t>
  </si>
  <si>
    <t>Significantly reduce biodiversity by reducing or replacing existing habitat(s)</t>
  </si>
  <si>
    <t>Built community</t>
  </si>
  <si>
    <t>Significantly improve facilities, shared spaces, connectivity or resources</t>
  </si>
  <si>
    <t>Significant decrease in pollutants in soil or water</t>
  </si>
  <si>
    <t>Slightly improve facilities, shared spaces, connectivity or resources</t>
  </si>
  <si>
    <t>Slight decrease in pollutants in soil or water</t>
  </si>
  <si>
    <t>Slightly reduce facilities, shared spaces, connectivity or resources</t>
  </si>
  <si>
    <t>Slight increase in pollutants in soil or water</t>
  </si>
  <si>
    <t>Significantly reduce facilities, shared spaces, connectivity or resources</t>
  </si>
  <si>
    <t>Significant increase in pollutants in soil or water</t>
  </si>
  <si>
    <t>Significantly increase social or cultural resources or support</t>
  </si>
  <si>
    <t>Significantly increase adaptation</t>
  </si>
  <si>
    <t>Slightly increase social or cultural resources or support</t>
  </si>
  <si>
    <t>Slightly increase adaptation</t>
  </si>
  <si>
    <t>Slightly reduce social or cultural resources or support</t>
  </si>
  <si>
    <t>Slightly decrease adaptation</t>
  </si>
  <si>
    <t>Significantly reduce social or cultural resources or support</t>
  </si>
  <si>
    <t>Significantly decrease adaptation</t>
  </si>
  <si>
    <t>Renewables</t>
  </si>
  <si>
    <t>Significantly decrease energy use</t>
  </si>
  <si>
    <t>Fossil fuels</t>
  </si>
  <si>
    <t>Presents no barriers to access</t>
  </si>
  <si>
    <t>Slightly decrease energy use</t>
  </si>
  <si>
    <t>Risk of some barriers to access</t>
  </si>
  <si>
    <t>Presents barriers to access in one or more areas</t>
  </si>
  <si>
    <t>Significantly increase energy use</t>
  </si>
  <si>
    <t>Local economy and employment</t>
  </si>
  <si>
    <t>Significant support for the local economy and/or employment</t>
  </si>
  <si>
    <t>Sustainable resources used throughout</t>
  </si>
  <si>
    <t>Sustainable resources used in most places</t>
  </si>
  <si>
    <t>Slightly undermine support for the local economy and/or employment</t>
  </si>
  <si>
    <t>Sustainable resources used in some places</t>
  </si>
  <si>
    <t>Significantly undermine support for the local economy and/or employment</t>
  </si>
  <si>
    <t>Sustainable resources not considered at all</t>
  </si>
  <si>
    <t>Safety/Crime</t>
  </si>
  <si>
    <t>Significantly increase safety and/or significantly reduce risk of harm</t>
  </si>
  <si>
    <t>Significantly reduce overall quantities of waste</t>
  </si>
  <si>
    <t>Slightly increase safety and/or significantly reduce risk of harm</t>
  </si>
  <si>
    <t>Slightly reduce overall quantities of waste</t>
  </si>
  <si>
    <t>Slightly decrease safety and/or increase risk of harm</t>
  </si>
  <si>
    <t>Slightly increase overall quantities of waste</t>
  </si>
  <si>
    <t>Significantly decrease safety and/or increase risk of harm</t>
  </si>
  <si>
    <t>Significantly increase overall quantities of waste</t>
  </si>
  <si>
    <t>No groups differentially impacted and active promotion of safeguards</t>
  </si>
  <si>
    <t>Some groups differentially impacted but with safeguards in place</t>
  </si>
  <si>
    <t>Some groups differentially impacted</t>
  </si>
  <si>
    <t>Significant opportunities for involvement in and influence on planning and/or decisions</t>
  </si>
  <si>
    <t>Advisory engagement with no opportunities for involvement</t>
  </si>
  <si>
    <t>No communication or engagement</t>
  </si>
  <si>
    <t>Legislation</t>
  </si>
  <si>
    <t>B. Will this impact last beyond the delivery phase?</t>
  </si>
  <si>
    <t>A. Please specify the impact your proposal will have on GHGs:</t>
  </si>
  <si>
    <t>a. Please specify the impact your proposal will have on air pollution:</t>
  </si>
  <si>
    <t>b. Will this impact last beyond the delivery phase?</t>
  </si>
  <si>
    <t>a. Please specify the impact your proposal will have on sustainable transport:</t>
  </si>
  <si>
    <t>c. Will this impact sustainable transport beyond the intended delivery location?</t>
  </si>
  <si>
    <t>c. Will this impact air quality beyond the intended delivery location?</t>
  </si>
  <si>
    <t>C. Will this have an impact beyond the intended delivery location?</t>
  </si>
  <si>
    <t>a. Please specify the impact your proposal will have on land use change:</t>
  </si>
  <si>
    <t>c. Will this impact land use beyond the intended delivery location?</t>
  </si>
  <si>
    <t>a. Please specify the impact your proposal will have on biodiversity:</t>
  </si>
  <si>
    <t>c. Will this impact biodiversity beyond the intended delivery location?</t>
  </si>
  <si>
    <t>a. Please specify the impact your proposal will have on adaptation to climate change:</t>
  </si>
  <si>
    <t>c. Will this impact adaptation beyond the intended delivery location?</t>
  </si>
  <si>
    <t>c. Will this impact energy use beyond the intended delivery location?</t>
  </si>
  <si>
    <t>a. Please specify the impact your proposal will have on sustainable materials:</t>
  </si>
  <si>
    <t>c. Will this impact sustainable material use beyond the intended delivery location?</t>
  </si>
  <si>
    <t>a. Please specify the impact your proposal will have on waste:</t>
  </si>
  <si>
    <t>c. Will this impact waste beyond the intended delivery location?</t>
  </si>
  <si>
    <r>
      <t>If you choose '</t>
    </r>
    <r>
      <rPr>
        <b/>
        <sz val="11"/>
        <color theme="1"/>
        <rFont val="Calibri"/>
        <family val="2"/>
        <scheme val="minor"/>
      </rPr>
      <t>Not applicable/No impact</t>
    </r>
    <r>
      <rPr>
        <sz val="11"/>
        <color theme="1"/>
        <rFont val="Calibri"/>
        <family val="2"/>
        <scheme val="minor"/>
      </rPr>
      <t>' in question a. of any section, then questions b. and c. will appear hatched grey and you do not need to answer them.</t>
    </r>
  </si>
  <si>
    <t xml:space="preserve">For general guidance please see the 'Introduction' tab or the User Guide. </t>
  </si>
  <si>
    <t xml:space="preserve">It is not recommend to print the report. </t>
  </si>
  <si>
    <t>Summary Report</t>
  </si>
  <si>
    <r>
      <t>You will see '</t>
    </r>
    <r>
      <rPr>
        <b/>
        <sz val="11"/>
        <color theme="1"/>
        <rFont val="Calibri"/>
        <family val="2"/>
        <scheme val="minor"/>
      </rPr>
      <t>More Info</t>
    </r>
    <r>
      <rPr>
        <sz val="11"/>
        <color theme="1"/>
        <rFont val="Calibri"/>
        <family val="2"/>
        <scheme val="minor"/>
      </rPr>
      <t>' boxes beneath each new criteria. This provides further information on considerations that might affect that criteria. 
Check this to see if your project relates to any of these by hovering over the red arrow.</t>
    </r>
  </si>
  <si>
    <r>
      <t xml:space="preserve">Question d. asks you to </t>
    </r>
    <r>
      <rPr>
        <b/>
        <sz val="11"/>
        <color theme="1"/>
        <rFont val="Calibri"/>
        <family val="2"/>
        <scheme val="minor"/>
      </rPr>
      <t>explain your answers</t>
    </r>
    <r>
      <rPr>
        <sz val="11"/>
        <color theme="1"/>
        <rFont val="Calibri"/>
        <family val="2"/>
        <scheme val="minor"/>
      </rPr>
      <t xml:space="preserve"> and provides a free text field for your justifications. This helps with the review process and provides a track record as the project develops.
It is recommended that you add a justification even if you have indicated there is no impact, as this will show the reviewer/decision makers how you came to that conclusion. </t>
    </r>
  </si>
  <si>
    <r>
      <t>Question c. in each section asks about the impacts beyond the '</t>
    </r>
    <r>
      <rPr>
        <b/>
        <sz val="11"/>
        <color theme="1"/>
        <rFont val="Calibri"/>
        <family val="2"/>
        <scheme val="minor"/>
      </rPr>
      <t>intended location</t>
    </r>
    <r>
      <rPr>
        <sz val="11"/>
        <color theme="1"/>
        <rFont val="Calibri"/>
        <family val="2"/>
        <scheme val="minor"/>
      </rPr>
      <t>' - if your proposal relates to a specific area of the Island, eg. a town, then that is the 'intended location'. If your proposal is intended to affect the whole Island, eg. a new piece of legislation, then the answer to this question will likely be 'No'. If you are not sure please contact publicbodiesclimate@gov.im</t>
    </r>
  </si>
  <si>
    <t xml:space="preserve">Purpose: </t>
  </si>
  <si>
    <t>Please answer all ten sections on this page. More information is available by hovering over fields with a red triangle in the corner. Example impacts are detailed in the notes on the right.</t>
  </si>
  <si>
    <t>Please answer all eleven sections on this page. More information is available by hovering over fields with a red triangle in the corner. Example impacts are detailed in the notes on the right.</t>
  </si>
  <si>
    <t xml:space="preserve">How will this proposal provide equal chances for people to live a healthy life
 and impact mental and physical health? Consider:
• access to services 
• quality of housing
• pollution
</t>
  </si>
  <si>
    <t xml:space="preserve">How will this proposal impact the availability and quality of educational 
opportunities in the area? Consider: 
• schools, one-off event, volunteering, adult skills courses
• the quality of the learning being offered (e.g. duration, opportunities resulting from it)
• how accessible it is (e.g. costs, timing, or location)
</t>
  </si>
  <si>
    <t xml:space="preserve">How will this proposal support livelihoods, create jobs and provide services to 
the Island?  Consider:
• areas for employment (e.g. new facilities, services or businesses)
• services that support economic activity (e.g. business mentoring, unemployment 
   support)
• new opportunities (e.g. tourism, apprenticeships or training)
• quality of employment (e.g. living wage, permanent contracts), and procurement
</t>
  </si>
  <si>
    <t xml:space="preserve">How will this proposal affect safety and/or influence crime rates. Consider:
• factors affecting sense of safety (e.g. lighting, vandalism, ‘eyes on the street’)
• the real risk of harm to individuals (e.g. traffic accidents, cyber crime, domestic abuse)
• the likelihood of someone committing a crime (e.g. reducing alcohol or drug 
   dependency, CCTV)
</t>
  </si>
  <si>
    <t>In each section you will find icons indicating the relevant UN Sustainable Development Goal (SDG)</t>
  </si>
  <si>
    <t>For more information on the SDGs, click here.</t>
  </si>
  <si>
    <t xml:space="preserve">Still unsure? Please contact:
Public Health team at publichealth@gov.im / 642639
Climate Change Transformation Team at publicbodiesclimate@gov.im 
</t>
  </si>
  <si>
    <t>Likely to reduce waste/have positive impacts:</t>
  </si>
  <si>
    <t>Likely to increase waste/have negative impacts:</t>
  </si>
  <si>
    <t>• A new development</t>
  </si>
  <si>
    <t>• Any process that generates hazardous waste</t>
  </si>
  <si>
    <t>• Using products/materials for which there is no disposal route</t>
  </si>
  <si>
    <t xml:space="preserve">• Incorrect disposal of substances harmful to life in soil or water </t>
  </si>
  <si>
    <t>• Installation of plastic grass/other plastic surfaces
• Open loop ground source heat pumps</t>
  </si>
  <si>
    <t xml:space="preserve">• Ensuring correct disposal routes for, or avoiding the use of, substances harmful to life in soil or water  </t>
  </si>
  <si>
    <t>• Restoring, protecting and enhancing existing habitats</t>
  </si>
  <si>
    <t>• Removing/damaging established habitats.</t>
  </si>
  <si>
    <t>• Nature based solutions such as peatland or wetland restoration</t>
  </si>
  <si>
    <t xml:space="preserve">Still unsure? Please contact:
Ecosystem Policy Team at ecopolicy@gov.im / 651557
Climate Change Transformation Team at publicbodiesclimate@gov.im 
</t>
  </si>
  <si>
    <t xml:space="preserve">• Removing green spaces or features such as trees. </t>
  </si>
  <si>
    <t>Soil, Waterway and Marine Health</t>
  </si>
  <si>
    <t>• Materials made using fossil fuels, such as plastic</t>
  </si>
  <si>
    <t>• Locally produced goods</t>
  </si>
  <si>
    <t xml:space="preserve">• Choosing trusted suppliers with good sustainability credentials (eg. Relevant ISO certifications) </t>
  </si>
  <si>
    <t xml:space="preserve">How does this proposal ensure resources are being sourced and disposed of in the most sustainable way? Consider the lifecycle of the material, from raw materials to disposal including:
• whether the materials come from a sustainable, renewable source, eg. as evidenced by a trademark/certification etc.
• whether the materials are new, recycled or repurposed and whether they can be recycle or repurposed.
• the transparency/trustworthiness of the supply chain, check manufacturers' sustainability pledges/credentials
•  ethical production and manufacturing eg. modern-slavery, child labour etc. 
•  embodied carbon - some materials, such as concrete, have a very high emissions footprint (see across for more on embodied carbon) 
This section is about sourcing materials while 10. Waste is about disposal. However, the sections are closely linked and the life cycle of materials should be considered in answering both. </t>
  </si>
  <si>
    <t xml:space="preserve">• Hazardous materials/materials that generate hazardous waste at end of life </t>
  </si>
  <si>
    <t xml:space="preserve">How will this proposal impact the quantity/types of waste produced in the Isle of Man? 
Waste includes food, household and commercial wastes, electrical items, clothing, industrial or construction/demolition waste and any other material or good at the end of its use.
Consider the principles of the waste hierarchy: 
• Reduce/prevent waste (e.g. only buy and use what you need, buy long-lasting and modular products, repair) 
• Re-use (e.g. donate, hire/lease, refurbish, refill, and share)
• Recycle (e.g. sort waste well, avoid non-recyclable products)
This section links closely with 9. Sustainable Materials, above. 
</t>
  </si>
  <si>
    <t xml:space="preserve">This section is about the waste your proposal will generate and how it will be disposed of. 
The aims are to: 
• decrease the production of avoidable waste;
• maintain the value of materials for as long as possible before they are disposed of; and 
• reduce the negative impacts (eg. GHG emissions, pollution) of the waste we produce by finding the best possible disposal route. 
After recycling, other forms of recovery (e.g. anaerobic digestion and industrial composting) should be considered to reduce the amount of waste going to landfill/incineration. 
The best disposal route will depend on the types of materials your proposal uses and the disposal routes available. If you are not sure, please use the contact information below to seek further advice.  </t>
  </si>
  <si>
    <r>
      <t>Question b. in each section asks about '</t>
    </r>
    <r>
      <rPr>
        <b/>
        <sz val="11"/>
        <color theme="1"/>
        <rFont val="Calibri"/>
        <family val="2"/>
        <scheme val="minor"/>
      </rPr>
      <t>impacts beyond the delivery phase'</t>
    </r>
    <r>
      <rPr>
        <sz val="11"/>
        <color theme="1"/>
        <rFont val="Calibri"/>
        <family val="2"/>
        <scheme val="minor"/>
      </rPr>
      <t xml:space="preserve"> - the 'delivery phase' means the actions necessary for </t>
    </r>
    <r>
      <rPr>
        <b/>
        <sz val="11"/>
        <color theme="1"/>
        <rFont val="Calibri"/>
        <family val="2"/>
        <scheme val="minor"/>
      </rPr>
      <t>setting up/putting in place</t>
    </r>
    <r>
      <rPr>
        <sz val="11"/>
        <color theme="1"/>
        <rFont val="Calibri"/>
        <family val="2"/>
        <scheme val="minor"/>
      </rPr>
      <t xml:space="preserve"> rather than the ongoing implementation/running of the project or policy. </t>
    </r>
  </si>
  <si>
    <t>No changes needed.</t>
  </si>
  <si>
    <t xml:space="preserve">Significant and/or long-term positive impact identified. </t>
  </si>
  <si>
    <t>KEY</t>
  </si>
  <si>
    <t>IMPACTS</t>
  </si>
  <si>
    <t xml:space="preserve">ACTION </t>
  </si>
  <si>
    <t xml:space="preserve">Slight or short-term positive impact identified. </t>
  </si>
  <si>
    <t>No changes needed but could be reviewed to improve.</t>
  </si>
  <si>
    <t>Review to identify possible improvements.</t>
  </si>
  <si>
    <t>Significant and/or long-term negative impact identified.</t>
  </si>
  <si>
    <t xml:space="preserve">Changes needed before proceeding.
If changes are not possible, justification required. </t>
  </si>
  <si>
    <t>Responses incomplete.</t>
  </si>
  <si>
    <t xml:space="preserve">Please return to assessment and answer all of the questions in this section. </t>
  </si>
  <si>
    <t xml:space="preserve">Department of Infrastructure Waste Team, see https://www.gov.im/about-the-government/departments/infrastructure/waste-management/ </t>
  </si>
  <si>
    <t xml:space="preserve">Still unsure? Please contact the Climate Change Transformation Team at publicbodiesclimate@gov.im 
or Environmental Protection Unit at environmentalprotection@gov.im  </t>
  </si>
  <si>
    <t xml:space="preserve">How will this proposal impact plants, animals and microorganisms? Consider:
• a range of habitats (e.g. woodland, grassland, ponds, hedges and verges, living walls/green roofs, gardens, seagrass and beaches)
• protecting key species (e.g.  planning work seasonally to avoid wildlife during key times and making appropriate checks for wildlife, such as bat surveys, before approving a project or event)
• protected sites (National Nature Reserves, Marine Nature Reserves, Areas of Special Scientific Interest etc.) 
• soil, Watercourse and marine health (e.g. low levels of pollutants) (see also section 6 below)
</t>
  </si>
  <si>
    <t>Soil, Watercourse and Marine Health</t>
  </si>
  <si>
    <t>a. Please specify the impact your proposal will have on soil, watercourse and marine health:</t>
  </si>
  <si>
    <t xml:space="preserve">How will this proposal affect the health of soil and watercourses?
Any project involving a change in land-use type or management practices should consider the impact on nearby watercourses. 
Elevated concentrations of nutrients, heavy metals, sediment or other parameters can negatively impact the health of a watercourse. For more information see below and the 'Need help?' section, across. 
Pollution levels and the biodiversity present in soil and water can be adversely affected by:
• run off from agricultural land where manure, pesticides or fertiliser are spread  
• surface-water run-off from construction on land or at sea
• sewage discharges during periods of heavy rain or snow melt
• discharge of pollutants (eg. fuels, harmful chemicals) into watercourses or the sea
• altering/interfering with the natural flow/levels of water ways
• plastic waste (including microplastics) entering the environment
</t>
  </si>
  <si>
    <t xml:space="preserve">Still unsure? Please contact:
Climate Change Transformation Team at publicbodiesclimate@gov.im 
Re: Impacts on life in water or land: Ecosystem Policy Team at ecopolicy@gov.im / 651557
For further information or to report an issue in a watercourse please contact the Environmental Protection Unit on 01624 685885 or email environmentalprotection@gov.im. 
If the project involves working in or within 8m of a watercourse please contact Inland Fisheries on 01624 685857 or email fisheries@gov.im for further information. </t>
  </si>
  <si>
    <t xml:space="preserve">• Increased use of fertilisers or pesticides, particularly  during periods of adverse weather. </t>
  </si>
  <si>
    <t xml:space="preserve">• Appropriate application of manure, fertiliser or </t>
  </si>
  <si>
    <t xml:space="preserve">pesticides based off of soil testing and only when required to reduce excessive nutrients which may run off </t>
  </si>
  <si>
    <t xml:space="preserve">into nearby watercourses. </t>
  </si>
  <si>
    <t xml:space="preserve">For agricultural land, healthy soil is achieved through the correct application of nutrients such as nitrates and phosphates, alongside soil testing. In a balanced system, nitrates and phosphates enrich the soil and the health of life which grows from or in it, but many human activities unbalance the system by changing concentrations. This causes problems for plant growth and water retention in soil, harms aquatic life, can reduce crop yield and increase flood risk. 
Where land is being stripped for development consideration on the impact of surface water run-off needs to be reviewed prior to commencing any activity on the land. Insufficient consideration can cause sediment run off which will negatively impact on the health of watercourses and the ecology within. Appropriate settlement ponds and sediment barriers and filters may be required to protect a watercourse during the development. Riparian land (such as river/stream banks and adjacent wetlands) should be left undisturbed as it provides a buffer between watercourses and developments.
Where machinery is being operated within or near to a watercourse appropriate spill kits should be on site in the event an issue arises. Machinery must use biodegradable oil. Investigations into ensuring the appropriate permissions are acquired prior to commencing work is necessary to protect the watercourses and ecology. 
During the summer months protecting watercourses is very important as reduce flow rates tend to be observed. With reduce flow rates the impacts that pollutants can have on the receiving watercourse is amplified due to less dilution. 
It is important to note that this assessment does not take the place of an Environmental Impact Assessment which may be required as part of the Planning process. </t>
  </si>
  <si>
    <t xml:space="preserve">Who completed this assessment? </t>
  </si>
  <si>
    <r>
      <t xml:space="preserve">The CIA is intended to be completed </t>
    </r>
    <r>
      <rPr>
        <b/>
        <u/>
        <sz val="12"/>
        <color theme="1"/>
        <rFont val="Calibri"/>
        <family val="2"/>
        <scheme val="minor"/>
      </rPr>
      <t>in a group</t>
    </r>
    <r>
      <rPr>
        <sz val="12"/>
        <color theme="1"/>
        <rFont val="Calibri"/>
        <family val="2"/>
        <scheme val="minor"/>
      </rPr>
      <t xml:space="preserve">, please enter the names of anyone else who contributed to completing the assessment below: </t>
    </r>
  </si>
  <si>
    <t>Enter the name of the lead/contact person in relation to the assessment:</t>
  </si>
  <si>
    <t>What is being assessed? (name of proposal)</t>
  </si>
  <si>
    <t>Enter a brief description of the proposal:</t>
  </si>
  <si>
    <t>Aims, objectives, anticipated outcomes of proposal:</t>
  </si>
  <si>
    <t>List those responsible for implementing/delivering the proposal:</t>
  </si>
  <si>
    <t>Date assessment completed:</t>
  </si>
  <si>
    <t xml:space="preserve">The primary purpose of the Climate Impact Assessment Tool is to ensure that the decisions of public bodies align with the climate change duties for public bodies (section 21 of the Climate Change Act 2021), as follows: 
(1)          A public body, in performing its duties, must act in the way that it
               considers best to contribute to —
               (a)          the meeting of the net zero emissions target by the net zero emissions target year;
               (b)          the meeting of any interim target;
               (c)          supporting the just transition principles and the climate justice principle;
               (d)          sustainable development, including the achievement of the United Nations sustainable           
                              development goals; and
               (e)          protecting and enhancing biodiversity, ecosystems and ecosystem services.
To assess your proposal for alignment with these duties, the tool prompts consideration of the impacts of the proposal on a range of environmental and social criteria. 
The tool also supports alignment with wider government priorities relating to economic, environmental and social value and sustainability, including Our Island Plan. 
Completing this assessment as early as possible will help strengthen your proposal by highlighting positive areas and areas for improvement, improving final outcomes, value for money and sustainability. </t>
  </si>
  <si>
    <t>Please read the Introduction tab before completing this section.</t>
  </si>
  <si>
    <r>
      <t>•</t>
    </r>
    <r>
      <rPr>
        <sz val="10"/>
        <color theme="1"/>
        <rFont val="Calibri"/>
        <family val="2"/>
        <scheme val="minor"/>
      </rPr>
      <t xml:space="preserve"> Reducing use of petrol or diesel vehicles</t>
    </r>
  </si>
  <si>
    <r>
      <t>•</t>
    </r>
    <r>
      <rPr>
        <sz val="10"/>
        <color theme="1"/>
        <rFont val="Calibri"/>
        <family val="2"/>
        <scheme val="minor"/>
      </rPr>
      <t xml:space="preserve"> Improving ventilation in buildings</t>
    </r>
  </si>
  <si>
    <r>
      <t>•</t>
    </r>
    <r>
      <rPr>
        <sz val="10"/>
        <color theme="1"/>
        <rFont val="Calibri"/>
        <family val="2"/>
        <scheme val="minor"/>
      </rPr>
      <t xml:space="preserve"> Increasing the amount of vehicles on roads</t>
    </r>
  </si>
  <si>
    <r>
      <t>•</t>
    </r>
    <r>
      <rPr>
        <sz val="10"/>
        <color theme="1"/>
        <rFont val="Calibri"/>
        <family val="2"/>
        <scheme val="minor"/>
      </rPr>
      <t xml:space="preserve"> Moving services closer to communities</t>
    </r>
  </si>
  <si>
    <r>
      <t>•</t>
    </r>
    <r>
      <rPr>
        <sz val="10"/>
        <color theme="1"/>
        <rFont val="Calibri"/>
        <family val="2"/>
        <scheme val="minor"/>
      </rPr>
      <t xml:space="preserve"> Reducing bus services</t>
    </r>
  </si>
  <si>
    <r>
      <t>•</t>
    </r>
    <r>
      <rPr>
        <sz val="10"/>
        <color theme="1"/>
        <rFont val="Calibri"/>
        <family val="2"/>
        <scheme val="minor"/>
      </rPr>
      <t xml:space="preserve"> Increasing public transport options</t>
    </r>
  </si>
  <si>
    <r>
      <t>•</t>
    </r>
    <r>
      <rPr>
        <sz val="10"/>
        <color theme="1"/>
        <rFont val="Calibri"/>
        <family val="2"/>
        <scheme val="minor"/>
      </rPr>
      <t xml:space="preserve"> New diesel fleet vehicles</t>
    </r>
  </si>
  <si>
    <r>
      <t xml:space="preserve">• </t>
    </r>
    <r>
      <rPr>
        <sz val="10"/>
        <color theme="1"/>
        <rFont val="Calibri"/>
        <family val="2"/>
        <scheme val="minor"/>
      </rPr>
      <t>Improving cycling and walking infrastructure</t>
    </r>
  </si>
  <si>
    <r>
      <t>•</t>
    </r>
    <r>
      <rPr>
        <sz val="10"/>
        <color theme="1"/>
        <rFont val="Calibri"/>
        <family val="2"/>
        <scheme val="minor"/>
      </rPr>
      <t xml:space="preserve"> Improving access to car parks</t>
    </r>
  </si>
  <si>
    <r>
      <t>•</t>
    </r>
    <r>
      <rPr>
        <sz val="10"/>
        <color theme="1"/>
        <rFont val="Calibri"/>
        <family val="2"/>
        <scheme val="minor"/>
      </rPr>
      <t xml:space="preserve"> Installing cycle racks or offering bike repairs</t>
    </r>
  </si>
  <si>
    <r>
      <t>•</t>
    </r>
    <r>
      <rPr>
        <sz val="10"/>
        <color theme="1"/>
        <rFont val="Calibri"/>
        <family val="2"/>
        <scheme val="minor"/>
      </rPr>
      <t xml:space="preserve"> Closing cycle paths</t>
    </r>
  </si>
  <si>
    <r>
      <t>•</t>
    </r>
    <r>
      <rPr>
        <sz val="10"/>
        <color theme="1"/>
        <rFont val="Calibri"/>
        <family val="2"/>
        <scheme val="minor"/>
      </rPr>
      <t xml:space="preserve"> Removing concrete to expose soil</t>
    </r>
  </si>
  <si>
    <r>
      <t>•</t>
    </r>
    <r>
      <rPr>
        <sz val="10"/>
        <color rgb="FF1E1E4C"/>
        <rFont val="Calibri"/>
        <family val="2"/>
      </rPr>
      <t xml:space="preserve"> Covering soil or grass with tarmac </t>
    </r>
  </si>
  <si>
    <r>
      <t>•</t>
    </r>
    <r>
      <rPr>
        <sz val="10"/>
        <color theme="1"/>
        <rFont val="Calibri"/>
        <family val="2"/>
        <scheme val="minor"/>
      </rPr>
      <t xml:space="preserve"> Tree or seed planting</t>
    </r>
  </si>
  <si>
    <r>
      <t>•</t>
    </r>
    <r>
      <rPr>
        <sz val="10"/>
        <color theme="1"/>
        <rFont val="Calibri"/>
        <family val="2"/>
        <scheme val="minor"/>
      </rPr>
      <t xml:space="preserve"> Building houses on greenfield sites</t>
    </r>
  </si>
  <si>
    <r>
      <t>•</t>
    </r>
    <r>
      <rPr>
        <sz val="10"/>
        <color theme="1"/>
        <rFont val="Calibri"/>
        <family val="2"/>
        <scheme val="minor"/>
      </rPr>
      <t xml:space="preserve"> Sustainable Urban Drainage Systems</t>
    </r>
  </si>
  <si>
    <r>
      <t>•</t>
    </r>
    <r>
      <rPr>
        <sz val="10"/>
        <color theme="1"/>
        <rFont val="Calibri"/>
        <family val="2"/>
        <scheme val="minor"/>
      </rPr>
      <t xml:space="preserve"> Removing woodland</t>
    </r>
  </si>
  <si>
    <r>
      <t xml:space="preserve">YOU SHOULD </t>
    </r>
    <r>
      <rPr>
        <b/>
        <sz val="10"/>
        <color theme="6"/>
        <rFont val="Calibri"/>
        <family val="2"/>
        <scheme val="minor"/>
      </rPr>
      <t xml:space="preserve">CHECK THAT THERE IS A SUITABLE DISPOSAL ROUTE </t>
    </r>
    <r>
      <rPr>
        <b/>
        <sz val="10"/>
        <color theme="1"/>
        <rFont val="Calibri"/>
        <family val="2"/>
        <scheme val="minor"/>
      </rPr>
      <t>FOR MATERIAL/TECHNOLOGIES TO BE USED, ESPECIALLY IF THEY ARE NOVEL (IE. NEW TO THE MARKET), NOT COMMONLY USED OR POTENTIALLY HAZARDOUS</t>
    </r>
  </si>
  <si>
    <t xml:space="preserve">6. Soil, watercourse and marine health </t>
  </si>
  <si>
    <t>c. Will this impact soil or watercourse health beyond the intended delivery location?</t>
  </si>
  <si>
    <t>a. Please specify the impact your proposal will have on energy use (from the national supply):</t>
  </si>
  <si>
    <t xml:space="preserve">This is about the impact your project/policy will have on the total amount of energy needed and used to power our lives. Reducing our energy demand is an important step towards meeting our climate targets and includes the energy to heat homes and buildings, power machinery and vehicles, and use appliances or equipment.
This section focuses on energy from our national network, which is currently produced using fossil fuels. If your proposal will use renewable energy, you can select 'not applicable/no impact' and make a note of why in d. so that the person reviewing the assessment understands. </t>
  </si>
  <si>
    <t xml:space="preserve">Some increase in electricity use is expected as we transition our heating and transport away from fossil fuels. If your proposal relates to switching from fossil fuels to electric technologies, make a note of that in d. so that the person reviewing the assessment understand the context of the increased energy demand. </t>
  </si>
  <si>
    <r>
      <t>•</t>
    </r>
    <r>
      <rPr>
        <sz val="10"/>
        <color theme="1"/>
        <rFont val="Calibri"/>
        <family val="2"/>
        <scheme val="minor"/>
      </rPr>
      <t xml:space="preserve"> New industrial or construction sites</t>
    </r>
  </si>
  <si>
    <t xml:space="preserve">This section relates to the environmental and social sustainability of materials. 
The materials we use have impacts on the environment and on people throughout their life cycle.
It can be difficult to determine the life cycle impact of a material, because often suppliers and manufacturers do not share or do not know all of the preceding steps in their supply chains. However, it is important to consider the sustainability of the materials and products we use. You can do this by: 
• Checking whether your supplier has a sustainability or ethics policy
• Researching the materials to find out how/where they are made
• Checking for relevant certifications, trademarks and accreditations
• Using recycled or repurposed goods or materials 
• Using goods or materials that are produced locally. Very few raw materials are produced on the Isle of Man so most goods and materials are imported. If you cannot find what you need locally the UK and EU have similar standards for most goods/materials so sourcing from these countries makes checking sustainability easier (and reduces transport emissions compared with sourcing from further afield)  
</t>
  </si>
  <si>
    <t>Equity is the fair and just treatment of all members of a community, with a particular focus on support for groups who have historically suffered discrimination and for whom inequalities currently exist.  It is important to avoid exacerbating existing inequalities and reduce the risk of discrimination through safeguards, ensuring equal opportunities result from a project/policy.</t>
  </si>
  <si>
    <t xml:space="preserve">This section includes similar considerations to, but is not the same as, an Equality Assessment. This section asks you to consider a wider range of characteristics, not covered by equality legislation, such as poverty and educational background. If your policy or proposal effects a group with a protected characteristic, please also complete an Equality Screening/Assessment. </t>
  </si>
  <si>
    <t xml:space="preserve">Climate Impact Assessment Tool  </t>
  </si>
  <si>
    <t>For testing, updated Nov 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</si>
</sst>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1" x14ac:knownFonts="1">
    <font>
      <sz val="11"/>
      <color theme="1"/>
      <name val="Calibri"/>
      <family val="2"/>
      <scheme val="minor"/>
    </font>
    <font>
      <sz val="11"/>
      <color rgb="FFFF0000"/>
      <name val="Calibri"/>
      <family val="2"/>
      <scheme val="minor"/>
    </font>
    <font>
      <b/>
      <sz val="11"/>
      <color theme="1"/>
      <name val="Calibri"/>
      <family val="2"/>
      <scheme val="minor"/>
    </font>
    <font>
      <b/>
      <sz val="12"/>
      <color theme="1"/>
      <name val="Calibri"/>
      <family val="2"/>
      <scheme val="minor"/>
    </font>
    <font>
      <u/>
      <sz val="11"/>
      <color theme="1"/>
      <name val="Calibri"/>
      <family val="2"/>
      <scheme val="minor"/>
    </font>
    <font>
      <sz val="10"/>
      <color theme="1"/>
      <name val="Calibri"/>
      <family val="2"/>
      <scheme val="minor"/>
    </font>
    <font>
      <b/>
      <sz val="14"/>
      <color theme="1"/>
      <name val="Calibri"/>
      <family val="2"/>
      <scheme val="minor"/>
    </font>
    <font>
      <sz val="11"/>
      <color theme="5" tint="-0.249977111117893"/>
      <name val="Calibri"/>
      <family val="2"/>
      <scheme val="minor"/>
    </font>
    <font>
      <sz val="11"/>
      <name val="Calibri"/>
      <family val="2"/>
      <scheme val="minor"/>
    </font>
    <font>
      <sz val="9"/>
      <color indexed="81"/>
      <name val="Tahoma"/>
      <family val="2"/>
    </font>
    <font>
      <b/>
      <sz val="9"/>
      <color indexed="81"/>
      <name val="Tahoma"/>
      <family val="2"/>
    </font>
    <font>
      <b/>
      <u/>
      <sz val="16"/>
      <color theme="1"/>
      <name val="Calibri"/>
      <family val="2"/>
      <scheme val="minor"/>
    </font>
    <font>
      <b/>
      <sz val="11"/>
      <color rgb="FFFF0000"/>
      <name val="Calibri"/>
      <family val="2"/>
      <scheme val="minor"/>
    </font>
    <font>
      <sz val="11"/>
      <color rgb="FF000000"/>
      <name val="Calibri"/>
      <family val="2"/>
      <scheme val="minor"/>
    </font>
    <font>
      <b/>
      <sz val="11"/>
      <color rgb="FF000000"/>
      <name val="Calibri"/>
      <family val="2"/>
      <scheme val="minor"/>
    </font>
    <font>
      <b/>
      <sz val="9"/>
      <color indexed="81"/>
      <name val="Century Gothic"/>
      <family val="2"/>
    </font>
    <font>
      <sz val="9"/>
      <color indexed="81"/>
      <name val="Century Gothic"/>
      <family val="2"/>
    </font>
    <font>
      <u/>
      <sz val="11"/>
      <color theme="10"/>
      <name val="Calibri"/>
      <family val="2"/>
      <scheme val="minor"/>
    </font>
    <font>
      <sz val="11"/>
      <color theme="9"/>
      <name val="Calibri"/>
      <family val="2"/>
      <scheme val="minor"/>
    </font>
    <font>
      <u/>
      <sz val="16"/>
      <color theme="1"/>
      <name val="Calibri"/>
      <family val="2"/>
      <scheme val="minor"/>
    </font>
    <font>
      <sz val="14"/>
      <color theme="1"/>
      <name val="Calibri"/>
      <family val="2"/>
      <scheme val="minor"/>
    </font>
    <font>
      <sz val="16"/>
      <color theme="1"/>
      <name val="Calibri"/>
      <family val="2"/>
      <scheme val="minor"/>
    </font>
    <font>
      <b/>
      <sz val="16"/>
      <color rgb="FFFF0000"/>
      <name val="Calibri"/>
      <family val="2"/>
      <scheme val="minor"/>
    </font>
    <font>
      <b/>
      <sz val="22"/>
      <color theme="1"/>
      <name val="Calibri"/>
      <family val="2"/>
      <scheme val="minor"/>
    </font>
    <font>
      <u/>
      <sz val="12"/>
      <color theme="1"/>
      <name val="Calibri"/>
      <family val="2"/>
      <scheme val="minor"/>
    </font>
    <font>
      <b/>
      <sz val="14"/>
      <color theme="7"/>
      <name val="Calibri"/>
      <family val="2"/>
      <scheme val="minor"/>
    </font>
    <font>
      <b/>
      <u/>
      <sz val="14"/>
      <color theme="7"/>
      <name val="Calibri"/>
      <family val="2"/>
      <scheme val="minor"/>
    </font>
    <font>
      <b/>
      <sz val="16"/>
      <color theme="6"/>
      <name val="Calibri"/>
      <family val="2"/>
      <scheme val="minor"/>
    </font>
    <font>
      <b/>
      <sz val="12"/>
      <color theme="7"/>
      <name val="Calibri"/>
      <family val="2"/>
      <scheme val="minor"/>
    </font>
    <font>
      <b/>
      <sz val="16"/>
      <color theme="1"/>
      <name val="Calibri"/>
      <family val="2"/>
      <scheme val="minor"/>
    </font>
    <font>
      <b/>
      <sz val="14"/>
      <color theme="0"/>
      <name val="Calibri"/>
      <family val="2"/>
      <scheme val="minor"/>
    </font>
    <font>
      <sz val="8"/>
      <color rgb="FF000000"/>
      <name val="Segoe UI"/>
      <family val="2"/>
    </font>
    <font>
      <sz val="12"/>
      <color theme="1"/>
      <name val="Calibri"/>
      <family val="2"/>
      <scheme val="minor"/>
    </font>
    <font>
      <u/>
      <sz val="10"/>
      <color theme="10"/>
      <name val="Calibri"/>
      <family val="2"/>
      <scheme val="minor"/>
    </font>
    <font>
      <b/>
      <u/>
      <sz val="12"/>
      <color theme="1"/>
      <name val="Calibri"/>
      <family val="2"/>
      <scheme val="minor"/>
    </font>
    <font>
      <b/>
      <sz val="12"/>
      <color theme="5"/>
      <name val="Calibri"/>
      <family val="2"/>
      <scheme val="minor"/>
    </font>
    <font>
      <u/>
      <sz val="10"/>
      <color theme="1"/>
      <name val="Calibri"/>
      <family val="2"/>
      <scheme val="minor"/>
    </font>
    <font>
      <b/>
      <sz val="10"/>
      <color theme="1"/>
      <name val="Calibri"/>
      <family val="2"/>
      <scheme val="minor"/>
    </font>
    <font>
      <b/>
      <sz val="10"/>
      <color rgb="FF1E1E4C"/>
      <name val="Calibri"/>
      <family val="2"/>
    </font>
    <font>
      <sz val="10"/>
      <color rgb="FF1E1E4C"/>
      <name val="Calibri"/>
      <family val="2"/>
    </font>
    <font>
      <b/>
      <sz val="10"/>
      <color theme="6"/>
      <name val="Calibri"/>
      <family val="2"/>
      <scheme val="minor"/>
    </font>
  </fonts>
  <fills count="27">
    <fill>
      <patternFill patternType="none"/>
    </fill>
    <fill>
      <patternFill patternType="gray125"/>
    </fill>
    <fill>
      <patternFill patternType="solid">
        <fgColor theme="0"/>
        <bgColor indexed="64"/>
      </patternFill>
    </fill>
    <fill>
      <patternFill patternType="solid">
        <fgColor theme="4" tint="0.79998168889431442"/>
        <bgColor indexed="64"/>
      </patternFill>
    </fill>
    <fill>
      <patternFill patternType="solid">
        <fgColor theme="9" tint="0.59999389629810485"/>
        <bgColor indexed="64"/>
      </patternFill>
    </fill>
    <fill>
      <patternFill patternType="solid">
        <fgColor theme="9" tint="0.79998168889431442"/>
        <bgColor indexed="64"/>
      </patternFill>
    </fill>
    <fill>
      <patternFill patternType="solid">
        <fgColor theme="9"/>
        <bgColor indexed="64"/>
      </patternFill>
    </fill>
    <fill>
      <patternFill patternType="solid">
        <fgColor theme="2" tint="-9.9978637043366805E-2"/>
        <bgColor indexed="64"/>
      </patternFill>
    </fill>
    <fill>
      <patternFill patternType="solid">
        <fgColor theme="2" tint="-0.499984740745262"/>
        <bgColor indexed="64"/>
      </patternFill>
    </fill>
    <fill>
      <patternFill patternType="solid">
        <fgColor theme="5" tint="0.79998168889431442"/>
        <bgColor indexed="64"/>
      </patternFill>
    </fill>
    <fill>
      <patternFill patternType="solid">
        <fgColor theme="2"/>
        <bgColor indexed="64"/>
      </patternFill>
    </fill>
    <fill>
      <patternFill patternType="solid">
        <fgColor theme="9" tint="0.39997558519241921"/>
        <bgColor indexed="64"/>
      </patternFill>
    </fill>
    <fill>
      <patternFill patternType="solid">
        <fgColor rgb="FFF83A30"/>
        <bgColor indexed="64"/>
      </patternFill>
    </fill>
    <fill>
      <patternFill patternType="solid">
        <fgColor theme="7" tint="0.39997558519241921"/>
        <bgColor indexed="64"/>
      </patternFill>
    </fill>
    <fill>
      <patternFill patternType="solid">
        <fgColor theme="1"/>
        <bgColor indexed="64"/>
      </patternFill>
    </fill>
    <fill>
      <patternFill patternType="solid">
        <fgColor rgb="FFE12809"/>
        <bgColor indexed="64"/>
      </patternFill>
    </fill>
    <fill>
      <patternFill patternType="solid">
        <fgColor theme="2" tint="-0.249977111117893"/>
        <bgColor indexed="64"/>
      </patternFill>
    </fill>
    <fill>
      <patternFill patternType="solid">
        <fgColor theme="8" tint="0.79998168889431442"/>
        <bgColor indexed="64"/>
      </patternFill>
    </fill>
    <fill>
      <patternFill patternType="solid">
        <fgColor theme="5"/>
        <bgColor indexed="64"/>
      </patternFill>
    </fill>
    <fill>
      <patternFill patternType="solid">
        <fgColor theme="4"/>
        <bgColor indexed="64"/>
      </patternFill>
    </fill>
    <fill>
      <patternFill patternType="solid">
        <fgColor theme="3"/>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2" tint="0.79998168889431442"/>
        <bgColor indexed="64"/>
      </patternFill>
    </fill>
    <fill>
      <patternFill patternType="solid">
        <fgColor theme="0" tint="-0.14999847407452621"/>
        <bgColor indexed="64"/>
      </patternFill>
    </fill>
    <fill>
      <patternFill patternType="lightDown">
        <fgColor theme="2" tint="-0.24994659260841701"/>
        <bgColor theme="2"/>
      </patternFill>
    </fill>
  </fills>
  <borders count="19">
    <border>
      <left/>
      <right/>
      <top/>
      <bottom/>
      <diagonal/>
    </border>
    <border>
      <left style="thin">
        <color indexed="64"/>
      </left>
      <right style="thin">
        <color indexed="64"/>
      </right>
      <top style="thin">
        <color indexed="64"/>
      </top>
      <bottom style="thin">
        <color indexed="64"/>
      </bottom>
      <diagonal/>
    </border>
    <border>
      <left/>
      <right/>
      <top/>
      <bottom style="medium">
        <color indexed="64"/>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bottom style="thick">
        <color theme="5"/>
      </bottom>
      <diagonal/>
    </border>
    <border>
      <left/>
      <right/>
      <top/>
      <bottom style="thick">
        <color theme="6"/>
      </bottom>
      <diagonal/>
    </border>
  </borders>
  <cellStyleXfs count="2">
    <xf numFmtId="0" fontId="0" fillId="0" borderId="0"/>
    <xf numFmtId="0" fontId="17" fillId="0" borderId="0" applyNumberFormat="0" applyFill="0" applyBorder="0" applyAlignment="0" applyProtection="0"/>
  </cellStyleXfs>
  <cellXfs count="379">
    <xf numFmtId="0" fontId="0" fillId="0" borderId="0" xfId="0"/>
    <xf numFmtId="0" fontId="0" fillId="0" borderId="1" xfId="0" applyBorder="1"/>
    <xf numFmtId="0" fontId="2" fillId="0" borderId="2" xfId="0" applyFont="1" applyBorder="1"/>
    <xf numFmtId="1" fontId="0" fillId="0" borderId="0" xfId="0" applyNumberFormat="1"/>
    <xf numFmtId="0" fontId="0" fillId="3" borderId="0" xfId="0" applyFill="1"/>
    <xf numFmtId="0" fontId="0" fillId="3" borderId="5" xfId="0" applyFill="1" applyBorder="1" applyAlignment="1">
      <alignment horizontal="left" wrapText="1"/>
    </xf>
    <xf numFmtId="0" fontId="0" fillId="3" borderId="0" xfId="0" applyFill="1" applyAlignment="1">
      <alignment horizontal="left" wrapText="1"/>
    </xf>
    <xf numFmtId="0" fontId="0" fillId="5" borderId="5" xfId="0" applyFill="1" applyBorder="1" applyAlignment="1">
      <alignment horizontal="left" wrapText="1"/>
    </xf>
    <xf numFmtId="0" fontId="0" fillId="5" borderId="0" xfId="0" applyFill="1" applyAlignment="1">
      <alignment horizontal="left" wrapText="1"/>
    </xf>
    <xf numFmtId="0" fontId="0" fillId="4" borderId="1" xfId="0" applyFill="1" applyBorder="1"/>
    <xf numFmtId="0" fontId="0" fillId="5" borderId="5" xfId="0" applyFill="1" applyBorder="1"/>
    <xf numFmtId="0" fontId="0" fillId="5" borderId="0" xfId="0" applyFill="1"/>
    <xf numFmtId="0" fontId="2" fillId="5" borderId="5" xfId="0" applyFont="1" applyFill="1" applyBorder="1" applyAlignment="1">
      <alignment horizontal="left"/>
    </xf>
    <xf numFmtId="0" fontId="2" fillId="5" borderId="0" xfId="0" applyFont="1" applyFill="1" applyAlignment="1">
      <alignment horizontal="left"/>
    </xf>
    <xf numFmtId="0" fontId="1" fillId="4" borderId="1" xfId="0" applyFont="1" applyFill="1" applyBorder="1"/>
    <xf numFmtId="0" fontId="0" fillId="5" borderId="6" xfId="0" applyFill="1" applyBorder="1"/>
    <xf numFmtId="0" fontId="2" fillId="5" borderId="5" xfId="0" applyFont="1" applyFill="1" applyBorder="1"/>
    <xf numFmtId="0" fontId="2" fillId="5" borderId="0" xfId="0" applyFont="1" applyFill="1"/>
    <xf numFmtId="0" fontId="2" fillId="5" borderId="7" xfId="0" applyFont="1" applyFill="1" applyBorder="1"/>
    <xf numFmtId="0" fontId="0" fillId="5" borderId="8" xfId="0" applyFill="1" applyBorder="1"/>
    <xf numFmtId="0" fontId="0" fillId="2" borderId="1" xfId="0" applyFill="1" applyBorder="1"/>
    <xf numFmtId="0" fontId="2" fillId="0" borderId="0" xfId="0" applyFont="1"/>
    <xf numFmtId="0" fontId="3" fillId="3" borderId="0" xfId="0" applyFont="1" applyFill="1"/>
    <xf numFmtId="0" fontId="2" fillId="0" borderId="3" xfId="0" applyFont="1" applyBorder="1"/>
    <xf numFmtId="0" fontId="0" fillId="0" borderId="5" xfId="0" applyBorder="1" applyAlignment="1">
      <alignment wrapText="1"/>
    </xf>
    <xf numFmtId="0" fontId="0" fillId="0" borderId="6" xfId="0" applyBorder="1"/>
    <xf numFmtId="0" fontId="0" fillId="0" borderId="7" xfId="0" applyBorder="1"/>
    <xf numFmtId="0" fontId="0" fillId="0" borderId="13" xfId="0" applyBorder="1"/>
    <xf numFmtId="0" fontId="0" fillId="0" borderId="7" xfId="0" applyBorder="1" applyAlignment="1">
      <alignment wrapText="1"/>
    </xf>
    <xf numFmtId="0" fontId="4" fillId="0" borderId="12" xfId="0" applyFont="1" applyBorder="1"/>
    <xf numFmtId="0" fontId="0" fillId="0" borderId="0" xfId="0" applyAlignment="1">
      <alignment wrapText="1"/>
    </xf>
    <xf numFmtId="0" fontId="0" fillId="5" borderId="0" xfId="0" applyFill="1" applyAlignment="1">
      <alignment vertical="top"/>
    </xf>
    <xf numFmtId="0" fontId="2" fillId="8" borderId="3" xfId="0" applyFont="1" applyFill="1" applyBorder="1"/>
    <xf numFmtId="0" fontId="4" fillId="8" borderId="12" xfId="0" applyFont="1" applyFill="1" applyBorder="1"/>
    <xf numFmtId="0" fontId="0" fillId="8" borderId="0" xfId="0" applyFill="1"/>
    <xf numFmtId="0" fontId="0" fillId="8" borderId="5" xfId="0" applyFill="1" applyBorder="1" applyAlignment="1">
      <alignment wrapText="1"/>
    </xf>
    <xf numFmtId="0" fontId="0" fillId="8" borderId="6" xfId="0" applyFill="1" applyBorder="1"/>
    <xf numFmtId="0" fontId="6" fillId="9" borderId="0" xfId="0" applyFont="1" applyFill="1"/>
    <xf numFmtId="0" fontId="0" fillId="9" borderId="0" xfId="0" applyFill="1"/>
    <xf numFmtId="0" fontId="0" fillId="9" borderId="5" xfId="0" applyFill="1" applyBorder="1" applyAlignment="1">
      <alignment horizontal="left" wrapText="1"/>
    </xf>
    <xf numFmtId="0" fontId="0" fillId="9" borderId="0" xfId="0" applyFill="1" applyAlignment="1">
      <alignment horizontal="left" wrapText="1"/>
    </xf>
    <xf numFmtId="0" fontId="0" fillId="9" borderId="2" xfId="0" applyFill="1" applyBorder="1"/>
    <xf numFmtId="0" fontId="2" fillId="5" borderId="3" xfId="0" applyFont="1" applyFill="1" applyBorder="1"/>
    <xf numFmtId="0" fontId="0" fillId="5" borderId="4" xfId="0" applyFill="1" applyBorder="1"/>
    <xf numFmtId="0" fontId="0" fillId="2" borderId="0" xfId="0" applyFill="1"/>
    <xf numFmtId="0" fontId="0" fillId="2" borderId="14" xfId="0" applyFill="1" applyBorder="1"/>
    <xf numFmtId="0" fontId="0" fillId="2" borderId="15" xfId="0" applyFill="1" applyBorder="1"/>
    <xf numFmtId="0" fontId="0" fillId="2" borderId="16" xfId="0" applyFill="1" applyBorder="1"/>
    <xf numFmtId="0" fontId="3" fillId="0" borderId="0" xfId="0" applyFont="1"/>
    <xf numFmtId="0" fontId="7" fillId="0" borderId="0" xfId="0" applyFont="1"/>
    <xf numFmtId="0" fontId="7" fillId="5" borderId="5" xfId="0" applyFont="1" applyFill="1" applyBorder="1"/>
    <xf numFmtId="0" fontId="0" fillId="5" borderId="7" xfId="0" applyFill="1" applyBorder="1"/>
    <xf numFmtId="0" fontId="0" fillId="5" borderId="13" xfId="0" applyFill="1" applyBorder="1"/>
    <xf numFmtId="0" fontId="8" fillId="4" borderId="1" xfId="0" applyFont="1" applyFill="1" applyBorder="1"/>
    <xf numFmtId="0" fontId="0" fillId="5" borderId="12" xfId="0" applyFill="1" applyBorder="1"/>
    <xf numFmtId="0" fontId="4" fillId="5" borderId="0" xfId="0" applyFont="1" applyFill="1"/>
    <xf numFmtId="0" fontId="8" fillId="5" borderId="6" xfId="0" applyFont="1" applyFill="1" applyBorder="1"/>
    <xf numFmtId="0" fontId="2" fillId="2" borderId="0" xfId="0" applyFont="1" applyFill="1"/>
    <xf numFmtId="0" fontId="4" fillId="5" borderId="5" xfId="0" applyFont="1" applyFill="1" applyBorder="1"/>
    <xf numFmtId="0" fontId="6" fillId="2" borderId="0" xfId="0" applyFont="1" applyFill="1"/>
    <xf numFmtId="0" fontId="5" fillId="5" borderId="5" xfId="0" applyFont="1" applyFill="1" applyBorder="1"/>
    <xf numFmtId="0" fontId="7" fillId="5" borderId="0" xfId="0" applyFont="1" applyFill="1"/>
    <xf numFmtId="0" fontId="6" fillId="0" borderId="0" xfId="0" applyFont="1"/>
    <xf numFmtId="0" fontId="4" fillId="2" borderId="0" xfId="0" applyFont="1" applyFill="1"/>
    <xf numFmtId="0" fontId="2" fillId="0" borderId="0" xfId="0" applyFont="1" applyAlignment="1">
      <alignment horizontal="center"/>
    </xf>
    <xf numFmtId="0" fontId="0" fillId="11" borderId="3" xfId="0" applyFill="1" applyBorder="1"/>
    <xf numFmtId="0" fontId="0" fillId="11" borderId="5" xfId="0" applyFill="1" applyBorder="1"/>
    <xf numFmtId="0" fontId="0" fillId="11" borderId="7" xfId="0" applyFill="1" applyBorder="1"/>
    <xf numFmtId="0" fontId="0" fillId="6" borderId="3" xfId="0" applyFill="1" applyBorder="1"/>
    <xf numFmtId="0" fontId="0" fillId="6" borderId="5" xfId="0" applyFill="1" applyBorder="1"/>
    <xf numFmtId="0" fontId="0" fillId="6" borderId="7" xfId="0" applyFill="1" applyBorder="1"/>
    <xf numFmtId="0" fontId="0" fillId="7" borderId="9" xfId="0" applyFill="1" applyBorder="1"/>
    <xf numFmtId="0" fontId="1" fillId="13" borderId="3" xfId="0" applyFont="1" applyFill="1" applyBorder="1"/>
    <xf numFmtId="0" fontId="1" fillId="13" borderId="5" xfId="0" applyFont="1" applyFill="1" applyBorder="1"/>
    <xf numFmtId="0" fontId="1" fillId="13" borderId="7" xfId="0" applyFont="1" applyFill="1" applyBorder="1"/>
    <xf numFmtId="0" fontId="0" fillId="12" borderId="3" xfId="0" applyFill="1" applyBorder="1"/>
    <xf numFmtId="0" fontId="0" fillId="12" borderId="5" xfId="0" applyFill="1" applyBorder="1"/>
    <xf numFmtId="0" fontId="0" fillId="12" borderId="7" xfId="0" applyFill="1" applyBorder="1"/>
    <xf numFmtId="0" fontId="13" fillId="0" borderId="0" xfId="0" applyFont="1" applyAlignment="1">
      <alignment vertical="center"/>
    </xf>
    <xf numFmtId="0" fontId="14" fillId="0" borderId="0" xfId="0" applyFont="1" applyAlignment="1">
      <alignment vertical="center"/>
    </xf>
    <xf numFmtId="0" fontId="13" fillId="0" borderId="0" xfId="0" applyFont="1"/>
    <xf numFmtId="0" fontId="0" fillId="0" borderId="11" xfId="0" applyBorder="1" applyAlignment="1">
      <alignment horizontal="center" vertical="center" wrapText="1"/>
    </xf>
    <xf numFmtId="0" fontId="8" fillId="0" borderId="0" xfId="0" applyFont="1"/>
    <xf numFmtId="0" fontId="0" fillId="0" borderId="15" xfId="0" applyBorder="1"/>
    <xf numFmtId="0" fontId="8" fillId="2" borderId="0" xfId="0" applyFont="1" applyFill="1"/>
    <xf numFmtId="0" fontId="2" fillId="2" borderId="0" xfId="0" applyFont="1" applyFill="1" applyAlignment="1">
      <alignment horizontal="center"/>
    </xf>
    <xf numFmtId="0" fontId="4" fillId="2" borderId="0" xfId="0" applyFont="1" applyFill="1" applyAlignment="1">
      <alignment horizontal="center"/>
    </xf>
    <xf numFmtId="0" fontId="0" fillId="2" borderId="1" xfId="0" applyFill="1" applyBorder="1" applyAlignment="1">
      <alignment horizontal="right"/>
    </xf>
    <xf numFmtId="0" fontId="2" fillId="2" borderId="1" xfId="0" applyFont="1" applyFill="1" applyBorder="1"/>
    <xf numFmtId="0" fontId="0" fillId="2" borderId="0" xfId="0" applyFill="1" applyAlignment="1">
      <alignment horizontal="right"/>
    </xf>
    <xf numFmtId="0" fontId="0" fillId="21" borderId="0" xfId="0" applyFill="1"/>
    <xf numFmtId="0" fontId="0" fillId="2" borderId="18" xfId="0" applyFill="1" applyBorder="1"/>
    <xf numFmtId="0" fontId="0" fillId="21" borderId="18" xfId="0" applyFill="1" applyBorder="1"/>
    <xf numFmtId="0" fontId="2" fillId="2" borderId="18" xfId="0" applyFont="1" applyFill="1" applyBorder="1"/>
    <xf numFmtId="0" fontId="4" fillId="21" borderId="0" xfId="0" applyFont="1" applyFill="1"/>
    <xf numFmtId="0" fontId="4" fillId="21" borderId="0" xfId="0" applyFont="1" applyFill="1" applyAlignment="1">
      <alignment horizontal="center"/>
    </xf>
    <xf numFmtId="0" fontId="0" fillId="20" borderId="18" xfId="0" applyFill="1" applyBorder="1"/>
    <xf numFmtId="0" fontId="0" fillId="20" borderId="0" xfId="0" applyFill="1"/>
    <xf numFmtId="0" fontId="6" fillId="20" borderId="0" xfId="0" applyFont="1" applyFill="1"/>
    <xf numFmtId="0" fontId="4" fillId="20" borderId="0" xfId="0" applyFont="1" applyFill="1"/>
    <xf numFmtId="0" fontId="2" fillId="20" borderId="0" xfId="0" applyFont="1" applyFill="1"/>
    <xf numFmtId="0" fontId="0" fillId="20" borderId="0" xfId="0" applyFill="1" applyAlignment="1">
      <alignment wrapText="1"/>
    </xf>
    <xf numFmtId="0" fontId="4" fillId="20" borderId="0" xfId="0" applyFont="1" applyFill="1" applyAlignment="1">
      <alignment horizontal="center"/>
    </xf>
    <xf numFmtId="0" fontId="0" fillId="20" borderId="0" xfId="0" applyFill="1" applyAlignment="1">
      <alignment horizontal="right"/>
    </xf>
    <xf numFmtId="0" fontId="2" fillId="20" borderId="0" xfId="0" applyFont="1" applyFill="1" applyAlignment="1">
      <alignment horizontal="left"/>
    </xf>
    <xf numFmtId="0" fontId="0" fillId="20" borderId="0" xfId="0" applyFill="1" applyAlignment="1">
      <alignment vertical="center"/>
    </xf>
    <xf numFmtId="0" fontId="0" fillId="20" borderId="0" xfId="0" applyFill="1" applyAlignment="1">
      <alignment vertical="top" wrapText="1"/>
    </xf>
    <xf numFmtId="0" fontId="0" fillId="20" borderId="18" xfId="0" applyFill="1" applyBorder="1" applyAlignment="1">
      <alignment horizontal="left" wrapText="1"/>
    </xf>
    <xf numFmtId="0" fontId="2" fillId="2" borderId="18" xfId="0" applyFont="1" applyFill="1" applyBorder="1" applyAlignment="1">
      <alignment horizontal="center"/>
    </xf>
    <xf numFmtId="0" fontId="4" fillId="20" borderId="18" xfId="0" applyFont="1" applyFill="1" applyBorder="1" applyAlignment="1">
      <alignment horizontal="center"/>
    </xf>
    <xf numFmtId="0" fontId="7" fillId="20" borderId="0" xfId="0" applyFont="1" applyFill="1" applyAlignment="1">
      <alignment horizontal="right" wrapText="1"/>
    </xf>
    <xf numFmtId="0" fontId="4" fillId="20" borderId="18" xfId="0" applyFont="1" applyFill="1" applyBorder="1"/>
    <xf numFmtId="0" fontId="20" fillId="21" borderId="0" xfId="0" applyFont="1" applyFill="1"/>
    <xf numFmtId="0" fontId="20" fillId="20" borderId="0" xfId="0" applyFont="1" applyFill="1"/>
    <xf numFmtId="0" fontId="20" fillId="2" borderId="0" xfId="0" applyFont="1" applyFill="1"/>
    <xf numFmtId="0" fontId="6" fillId="21" borderId="0" xfId="0" applyFont="1" applyFill="1"/>
    <xf numFmtId="0" fontId="0" fillId="21" borderId="0" xfId="0" applyFill="1" applyAlignment="1">
      <alignment vertical="top"/>
    </xf>
    <xf numFmtId="0" fontId="0" fillId="20" borderId="0" xfId="0" applyFill="1" applyAlignment="1">
      <alignment vertical="top"/>
    </xf>
    <xf numFmtId="0" fontId="0" fillId="2" borderId="0" xfId="0" applyFill="1" applyAlignment="1">
      <alignment vertical="top"/>
    </xf>
    <xf numFmtId="0" fontId="20" fillId="21" borderId="0" xfId="0" applyFont="1" applyFill="1" applyAlignment="1">
      <alignment vertical="top"/>
    </xf>
    <xf numFmtId="0" fontId="6" fillId="20" borderId="0" xfId="0" applyFont="1" applyFill="1" applyAlignment="1">
      <alignment vertical="top"/>
    </xf>
    <xf numFmtId="0" fontId="20" fillId="20" borderId="0" xfId="0" applyFont="1" applyFill="1" applyAlignment="1">
      <alignment vertical="top"/>
    </xf>
    <xf numFmtId="0" fontId="6" fillId="2" borderId="0" xfId="0" applyFont="1" applyFill="1" applyAlignment="1">
      <alignment vertical="top"/>
    </xf>
    <xf numFmtId="0" fontId="20" fillId="2" borderId="0" xfId="0" applyFont="1" applyFill="1" applyAlignment="1">
      <alignment vertical="top"/>
    </xf>
    <xf numFmtId="0" fontId="21" fillId="21" borderId="0" xfId="0" applyFont="1" applyFill="1"/>
    <xf numFmtId="0" fontId="22" fillId="2" borderId="0" xfId="0" applyFont="1" applyFill="1" applyAlignment="1">
      <alignment horizontal="center"/>
    </xf>
    <xf numFmtId="0" fontId="19" fillId="20" borderId="0" xfId="0" applyFont="1" applyFill="1"/>
    <xf numFmtId="0" fontId="19" fillId="21" borderId="0" xfId="0" applyFont="1" applyFill="1" applyAlignment="1">
      <alignment horizontal="right"/>
    </xf>
    <xf numFmtId="0" fontId="19" fillId="2" borderId="0" xfId="0" applyFont="1" applyFill="1" applyAlignment="1">
      <alignment horizontal="right"/>
    </xf>
    <xf numFmtId="0" fontId="21" fillId="2" borderId="0" xfId="0" applyFont="1" applyFill="1"/>
    <xf numFmtId="0" fontId="0" fillId="6" borderId="0" xfId="0" applyFill="1"/>
    <xf numFmtId="0" fontId="24" fillId="20" borderId="0" xfId="0" applyFont="1" applyFill="1"/>
    <xf numFmtId="0" fontId="2" fillId="20" borderId="0" xfId="0" applyFont="1" applyFill="1" applyAlignment="1">
      <alignment horizontal="center"/>
    </xf>
    <xf numFmtId="0" fontId="0" fillId="20" borderId="0" xfId="0" applyFill="1" applyAlignment="1">
      <alignment horizontal="center"/>
    </xf>
    <xf numFmtId="0" fontId="0" fillId="19" borderId="0" xfId="0" applyFill="1"/>
    <xf numFmtId="0" fontId="11" fillId="20" borderId="0" xfId="0" applyFont="1" applyFill="1" applyAlignment="1">
      <alignment horizontal="center" vertical="top"/>
    </xf>
    <xf numFmtId="0" fontId="3" fillId="20" borderId="0" xfId="0" applyFont="1" applyFill="1"/>
    <xf numFmtId="0" fontId="0" fillId="18" borderId="0" xfId="0" applyFill="1"/>
    <xf numFmtId="0" fontId="0" fillId="20" borderId="17" xfId="0" applyFill="1" applyBorder="1" applyAlignment="1">
      <alignment horizontal="left" wrapText="1"/>
    </xf>
    <xf numFmtId="0" fontId="0" fillId="20" borderId="17" xfId="0" applyFill="1" applyBorder="1"/>
    <xf numFmtId="0" fontId="0" fillId="18" borderId="17" xfId="0" applyFill="1" applyBorder="1"/>
    <xf numFmtId="0" fontId="2" fillId="2" borderId="17" xfId="0" applyFont="1" applyFill="1" applyBorder="1" applyAlignment="1">
      <alignment horizontal="center"/>
    </xf>
    <xf numFmtId="0" fontId="4" fillId="20" borderId="0" xfId="0" applyFont="1" applyFill="1" applyAlignment="1">
      <alignment horizontal="right"/>
    </xf>
    <xf numFmtId="0" fontId="2" fillId="2" borderId="17" xfId="0" applyFont="1" applyFill="1" applyBorder="1"/>
    <xf numFmtId="0" fontId="5" fillId="20" borderId="0" xfId="0" applyFont="1" applyFill="1" applyAlignment="1">
      <alignment vertical="top" wrapText="1"/>
    </xf>
    <xf numFmtId="0" fontId="0" fillId="20" borderId="0" xfId="0" applyFill="1" applyAlignment="1">
      <alignment horizontal="left"/>
    </xf>
    <xf numFmtId="0" fontId="0" fillId="2" borderId="17" xfId="0" applyFill="1" applyBorder="1"/>
    <xf numFmtId="0" fontId="0" fillId="2" borderId="0" xfId="0" applyFill="1" applyAlignment="1">
      <alignment horizontal="center"/>
    </xf>
    <xf numFmtId="0" fontId="4" fillId="2" borderId="0" xfId="1" applyFont="1" applyFill="1" applyAlignment="1">
      <alignment horizontal="center"/>
    </xf>
    <xf numFmtId="0" fontId="0" fillId="2" borderId="0" xfId="0" applyFill="1" applyAlignment="1">
      <alignment horizontal="left"/>
    </xf>
    <xf numFmtId="0" fontId="4" fillId="2" borderId="0" xfId="1" applyFont="1" applyFill="1" applyAlignment="1">
      <alignment horizontal="left"/>
    </xf>
    <xf numFmtId="0" fontId="4" fillId="2" borderId="0" xfId="1" applyFont="1" applyFill="1"/>
    <xf numFmtId="0" fontId="0" fillId="16" borderId="14" xfId="0" applyFill="1" applyBorder="1"/>
    <xf numFmtId="0" fontId="0" fillId="16" borderId="15" xfId="0" applyFill="1" applyBorder="1"/>
    <xf numFmtId="0" fontId="0" fillId="16" borderId="16" xfId="0" applyFill="1" applyBorder="1"/>
    <xf numFmtId="0" fontId="0" fillId="0" borderId="14" xfId="0" applyBorder="1"/>
    <xf numFmtId="0" fontId="0" fillId="0" borderId="16" xfId="0" applyBorder="1"/>
    <xf numFmtId="0" fontId="0" fillId="0" borderId="7" xfId="0" applyBorder="1" applyAlignment="1" applyProtection="1">
      <alignment horizontal="left" vertical="top" wrapText="1"/>
      <protection locked="0"/>
    </xf>
    <xf numFmtId="0" fontId="0" fillId="0" borderId="16" xfId="0" applyBorder="1" applyAlignment="1" applyProtection="1">
      <alignment vertical="center" wrapText="1"/>
      <protection locked="0"/>
    </xf>
    <xf numFmtId="0" fontId="0" fillId="0" borderId="1" xfId="0" applyBorder="1" applyProtection="1">
      <protection locked="0"/>
    </xf>
    <xf numFmtId="0" fontId="0" fillId="0" borderId="9" xfId="0" applyBorder="1" applyAlignment="1" applyProtection="1">
      <alignment vertical="top" wrapText="1"/>
      <protection locked="0"/>
    </xf>
    <xf numFmtId="0" fontId="0" fillId="0" borderId="1" xfId="0" applyBorder="1" applyAlignment="1" applyProtection="1">
      <alignment vertical="center" wrapText="1"/>
      <protection locked="0"/>
    </xf>
    <xf numFmtId="0" fontId="0" fillId="0" borderId="7" xfId="0" applyBorder="1" applyAlignment="1" applyProtection="1">
      <alignment vertical="top" wrapText="1"/>
      <protection locked="0"/>
    </xf>
    <xf numFmtId="0" fontId="0" fillId="0" borderId="16" xfId="0" applyBorder="1" applyAlignment="1" applyProtection="1">
      <alignment horizontal="left" vertical="top" wrapText="1"/>
      <protection locked="0"/>
    </xf>
    <xf numFmtId="0" fontId="0" fillId="0" borderId="1" xfId="0" applyBorder="1" applyAlignment="1" applyProtection="1">
      <alignment vertical="top" wrapText="1"/>
      <protection locked="0"/>
    </xf>
    <xf numFmtId="0" fontId="0" fillId="0" borderId="15" xfId="0" applyBorder="1" applyProtection="1">
      <protection locked="0"/>
    </xf>
    <xf numFmtId="0" fontId="0" fillId="0" borderId="16" xfId="0" applyBorder="1" applyAlignment="1" applyProtection="1">
      <alignment vertical="top" wrapText="1"/>
      <protection locked="0"/>
    </xf>
    <xf numFmtId="0" fontId="0" fillId="0" borderId="7" xfId="0" applyBorder="1" applyAlignment="1" applyProtection="1">
      <alignment horizontal="center" vertical="center"/>
      <protection locked="0"/>
    </xf>
    <xf numFmtId="0" fontId="0" fillId="0" borderId="9" xfId="0" applyBorder="1" applyAlignment="1" applyProtection="1">
      <alignment horizontal="center" vertical="center"/>
      <protection locked="0"/>
    </xf>
    <xf numFmtId="0" fontId="0" fillId="0" borderId="16" xfId="0" applyBorder="1" applyAlignment="1" applyProtection="1">
      <alignment horizontal="center" vertical="center"/>
      <protection locked="0"/>
    </xf>
    <xf numFmtId="0" fontId="0" fillId="0" borderId="1" xfId="0" applyBorder="1" applyAlignment="1" applyProtection="1">
      <alignment horizontal="center" vertical="center"/>
      <protection locked="0"/>
    </xf>
    <xf numFmtId="0" fontId="0" fillId="20" borderId="0" xfId="0" applyFill="1" applyAlignment="1">
      <alignment horizontal="left" vertical="top" wrapText="1"/>
    </xf>
    <xf numFmtId="0" fontId="0" fillId="26" borderId="0" xfId="0" applyFill="1"/>
    <xf numFmtId="0" fontId="0" fillId="20" borderId="9" xfId="0" applyFill="1" applyBorder="1"/>
    <xf numFmtId="0" fontId="0" fillId="20" borderId="11" xfId="0" applyFill="1" applyBorder="1"/>
    <xf numFmtId="0" fontId="2" fillId="20" borderId="0" xfId="0" applyFont="1" applyFill="1" applyBorder="1" applyAlignment="1"/>
    <xf numFmtId="0" fontId="0" fillId="20" borderId="0" xfId="0" applyFill="1" applyBorder="1"/>
    <xf numFmtId="0" fontId="3" fillId="20" borderId="0" xfId="0" applyFont="1" applyFill="1" applyBorder="1" applyAlignment="1"/>
    <xf numFmtId="0" fontId="0" fillId="6" borderId="0" xfId="0" applyFill="1" applyAlignment="1">
      <alignment horizontal="center" vertical="center"/>
    </xf>
    <xf numFmtId="0" fontId="0" fillId="20" borderId="0" xfId="0" applyFill="1" applyAlignment="1">
      <alignment horizontal="center" vertical="center"/>
    </xf>
    <xf numFmtId="0" fontId="0" fillId="2" borderId="0" xfId="0" applyFill="1" applyAlignment="1">
      <alignment horizontal="center" vertical="center"/>
    </xf>
    <xf numFmtId="0" fontId="0" fillId="20" borderId="0" xfId="0" applyFill="1" applyAlignment="1">
      <alignment horizontal="left" vertical="center"/>
    </xf>
    <xf numFmtId="0" fontId="0" fillId="2" borderId="1" xfId="0" applyFill="1" applyBorder="1" applyAlignment="1" applyProtection="1">
      <alignment wrapText="1"/>
      <protection locked="0"/>
    </xf>
    <xf numFmtId="0" fontId="0" fillId="2" borderId="1" xfId="0" applyFill="1" applyBorder="1" applyProtection="1">
      <protection locked="0"/>
    </xf>
    <xf numFmtId="0" fontId="0" fillId="2" borderId="1" xfId="0" applyFill="1" applyBorder="1" applyAlignment="1" applyProtection="1">
      <alignment horizontal="left" vertical="top" wrapText="1"/>
      <protection locked="0"/>
    </xf>
    <xf numFmtId="14" fontId="0" fillId="2" borderId="1" xfId="0" applyNumberFormat="1" applyFill="1" applyBorder="1" applyAlignment="1" applyProtection="1">
      <alignment horizontal="left" vertical="top" wrapText="1"/>
      <protection locked="0"/>
    </xf>
    <xf numFmtId="0" fontId="0" fillId="2" borderId="1" xfId="0" applyFill="1" applyBorder="1" applyAlignment="1" applyProtection="1">
      <alignment horizontal="left" vertical="top"/>
      <protection locked="0"/>
    </xf>
    <xf numFmtId="0" fontId="0" fillId="0" borderId="7" xfId="0" applyBorder="1" applyAlignment="1" applyProtection="1">
      <alignment vertical="center" wrapText="1"/>
    </xf>
    <xf numFmtId="0" fontId="0" fillId="0" borderId="8" xfId="0" applyBorder="1" applyAlignment="1" applyProtection="1">
      <alignment horizontal="center" vertical="center"/>
    </xf>
    <xf numFmtId="0" fontId="0" fillId="0" borderId="8" xfId="0" applyBorder="1" applyAlignment="1" applyProtection="1">
      <alignment horizontal="left" vertical="top" wrapText="1"/>
    </xf>
    <xf numFmtId="0" fontId="0" fillId="0" borderId="9" xfId="0" applyBorder="1" applyAlignment="1" applyProtection="1">
      <alignment vertical="center" wrapText="1"/>
    </xf>
    <xf numFmtId="0" fontId="0" fillId="0" borderId="10" xfId="0" applyBorder="1" applyAlignment="1" applyProtection="1">
      <alignment horizontal="left" vertical="top" wrapText="1"/>
    </xf>
    <xf numFmtId="0" fontId="0" fillId="0" borderId="7" xfId="0" applyBorder="1" applyAlignment="1" applyProtection="1">
      <alignment wrapText="1"/>
    </xf>
    <xf numFmtId="0" fontId="0" fillId="0" borderId="8" xfId="0" applyBorder="1" applyAlignment="1" applyProtection="1">
      <alignment horizontal="center"/>
    </xf>
    <xf numFmtId="49" fontId="0" fillId="0" borderId="8" xfId="0" applyNumberFormat="1" applyBorder="1" applyAlignment="1" applyProtection="1">
      <alignment horizontal="left" vertical="top" wrapText="1"/>
    </xf>
    <xf numFmtId="0" fontId="0" fillId="0" borderId="9" xfId="0" applyBorder="1" applyAlignment="1" applyProtection="1">
      <alignment wrapText="1"/>
    </xf>
    <xf numFmtId="49" fontId="0" fillId="0" borderId="10" xfId="0" applyNumberFormat="1" applyBorder="1" applyAlignment="1" applyProtection="1">
      <alignment horizontal="left" vertical="top" wrapText="1"/>
    </xf>
    <xf numFmtId="0" fontId="29" fillId="0" borderId="0" xfId="0" applyFont="1" applyProtection="1">
      <protection locked="0"/>
    </xf>
    <xf numFmtId="0" fontId="21" fillId="0" borderId="0" xfId="0" applyFont="1" applyProtection="1">
      <protection locked="0"/>
    </xf>
    <xf numFmtId="0" fontId="0" fillId="0" borderId="0" xfId="0" applyProtection="1">
      <protection locked="0"/>
    </xf>
    <xf numFmtId="0" fontId="3" fillId="0" borderId="0" xfId="0" applyFont="1" applyProtection="1">
      <protection locked="0"/>
    </xf>
    <xf numFmtId="0" fontId="0" fillId="0" borderId="0" xfId="0" applyAlignment="1" applyProtection="1">
      <alignment horizontal="center" vertical="center"/>
      <protection locked="0"/>
    </xf>
    <xf numFmtId="0" fontId="30" fillId="14" borderId="3" xfId="0" applyFont="1" applyFill="1" applyBorder="1" applyProtection="1">
      <protection locked="0"/>
    </xf>
    <xf numFmtId="0" fontId="30" fillId="14" borderId="4" xfId="0" applyFont="1" applyFill="1" applyBorder="1" applyProtection="1">
      <protection locked="0"/>
    </xf>
    <xf numFmtId="0" fontId="30" fillId="14" borderId="12" xfId="0" applyFont="1" applyFill="1" applyBorder="1" applyProtection="1">
      <protection locked="0"/>
    </xf>
    <xf numFmtId="0" fontId="30" fillId="14" borderId="0" xfId="0" applyFont="1" applyFill="1" applyProtection="1">
      <protection locked="0"/>
    </xf>
    <xf numFmtId="0" fontId="0" fillId="0" borderId="0" xfId="0" applyAlignment="1" applyProtection="1">
      <alignment vertical="top" wrapText="1"/>
      <protection locked="0"/>
    </xf>
    <xf numFmtId="0" fontId="0" fillId="2" borderId="0" xfId="0" applyFill="1" applyProtection="1">
      <protection locked="0"/>
    </xf>
    <xf numFmtId="0" fontId="0" fillId="20" borderId="0" xfId="0" applyFont="1" applyFill="1" applyBorder="1" applyAlignment="1"/>
    <xf numFmtId="0" fontId="17" fillId="20" borderId="0" xfId="1" applyFill="1" applyBorder="1" applyAlignment="1"/>
    <xf numFmtId="0" fontId="6" fillId="0" borderId="0" xfId="0" applyFont="1" applyAlignment="1">
      <alignment horizontal="center"/>
    </xf>
    <xf numFmtId="0" fontId="6" fillId="0" borderId="0" xfId="0" applyFont="1" applyAlignment="1"/>
    <xf numFmtId="0" fontId="0" fillId="0" borderId="10" xfId="0" applyBorder="1" applyAlignment="1" applyProtection="1">
      <alignment horizontal="left" vertical="center" wrapText="1"/>
    </xf>
    <xf numFmtId="0" fontId="0" fillId="0" borderId="0" xfId="0" applyAlignment="1" applyProtection="1">
      <alignment wrapText="1"/>
      <protection locked="0"/>
    </xf>
    <xf numFmtId="0" fontId="30" fillId="14" borderId="4" xfId="0" applyFont="1" applyFill="1" applyBorder="1" applyAlignment="1" applyProtection="1">
      <alignment wrapText="1"/>
      <protection locked="0"/>
    </xf>
    <xf numFmtId="0" fontId="0" fillId="0" borderId="8" xfId="0" applyBorder="1" applyAlignment="1" applyProtection="1">
      <alignment horizontal="left" vertical="center" wrapText="1"/>
    </xf>
    <xf numFmtId="0" fontId="0" fillId="2" borderId="0" xfId="0" applyFill="1" applyBorder="1"/>
    <xf numFmtId="0" fontId="5" fillId="20" borderId="0" xfId="0" applyFont="1" applyFill="1" applyBorder="1" applyAlignment="1">
      <alignment vertical="top" wrapText="1"/>
    </xf>
    <xf numFmtId="0" fontId="0" fillId="20" borderId="0" xfId="0" applyFill="1" applyBorder="1" applyAlignment="1" applyProtection="1">
      <alignment horizontal="left" vertical="top" wrapText="1"/>
      <protection locked="0"/>
    </xf>
    <xf numFmtId="0" fontId="21" fillId="0" borderId="0" xfId="0" applyFont="1" applyProtection="1"/>
    <xf numFmtId="0" fontId="0" fillId="20" borderId="0" xfId="0" applyFill="1" applyAlignment="1">
      <alignment horizontal="left" vertical="top" wrapText="1"/>
    </xf>
    <xf numFmtId="0" fontId="5" fillId="20" borderId="0" xfId="0" applyFont="1" applyFill="1" applyAlignment="1">
      <alignment horizontal="left" vertical="top" wrapText="1"/>
    </xf>
    <xf numFmtId="0" fontId="5" fillId="20" borderId="0" xfId="0" applyFont="1" applyFill="1" applyAlignment="1">
      <alignment vertical="top" wrapText="1"/>
    </xf>
    <xf numFmtId="0" fontId="32" fillId="20" borderId="0" xfId="0" applyFont="1" applyFill="1"/>
    <xf numFmtId="0" fontId="32" fillId="20" borderId="0" xfId="0" applyFont="1" applyFill="1" applyBorder="1" applyAlignment="1" applyProtection="1">
      <alignment horizontal="left" vertical="top" wrapText="1"/>
      <protection locked="0"/>
    </xf>
    <xf numFmtId="0" fontId="35" fillId="20" borderId="0" xfId="0" applyFont="1" applyFill="1" applyAlignment="1">
      <alignment horizontal="center" vertical="top"/>
    </xf>
    <xf numFmtId="0" fontId="5" fillId="18" borderId="0" xfId="0" applyFont="1" applyFill="1"/>
    <xf numFmtId="0" fontId="5" fillId="20" borderId="0" xfId="0" applyFont="1" applyFill="1"/>
    <xf numFmtId="0" fontId="36" fillId="20" borderId="17" xfId="0" applyFont="1" applyFill="1" applyBorder="1" applyAlignment="1">
      <alignment horizontal="center"/>
    </xf>
    <xf numFmtId="0" fontId="37" fillId="20" borderId="0" xfId="0" applyFont="1" applyFill="1"/>
    <xf numFmtId="0" fontId="5" fillId="20" borderId="17" xfId="0" applyFont="1" applyFill="1" applyBorder="1"/>
    <xf numFmtId="0" fontId="5" fillId="20" borderId="0" xfId="0" applyFont="1" applyFill="1" applyAlignment="1">
      <alignment horizontal="right"/>
    </xf>
    <xf numFmtId="0" fontId="37" fillId="20" borderId="0" xfId="0" applyFont="1" applyFill="1" applyAlignment="1">
      <alignment horizontal="left"/>
    </xf>
    <xf numFmtId="0" fontId="38" fillId="20" borderId="0" xfId="0" applyFont="1" applyFill="1"/>
    <xf numFmtId="0" fontId="5" fillId="20" borderId="0" xfId="0" applyFont="1" applyFill="1" applyAlignment="1">
      <alignment vertical="top"/>
    </xf>
    <xf numFmtId="0" fontId="5" fillId="20" borderId="0" xfId="0" applyFont="1" applyFill="1" applyAlignment="1">
      <alignment wrapText="1"/>
    </xf>
    <xf numFmtId="0" fontId="37" fillId="20" borderId="0" xfId="0" applyFont="1" applyFill="1" applyAlignment="1">
      <alignment horizontal="center" vertical="top" wrapText="1"/>
    </xf>
    <xf numFmtId="0" fontId="5" fillId="2" borderId="0" xfId="0" applyFont="1" applyFill="1"/>
    <xf numFmtId="0" fontId="29" fillId="6" borderId="0" xfId="0" applyFont="1" applyFill="1"/>
    <xf numFmtId="0" fontId="29" fillId="20" borderId="0" xfId="0" applyFont="1" applyFill="1"/>
    <xf numFmtId="0" fontId="29" fillId="2" borderId="0" xfId="0" applyFont="1" applyFill="1"/>
    <xf numFmtId="0" fontId="23" fillId="20" borderId="0" xfId="0" applyFont="1" applyFill="1" applyAlignment="1">
      <alignment horizontal="left" vertical="center"/>
    </xf>
    <xf numFmtId="0" fontId="0" fillId="20" borderId="0" xfId="0" applyFill="1" applyAlignment="1">
      <alignment horizontal="left" vertical="top" wrapText="1"/>
    </xf>
    <xf numFmtId="0" fontId="2" fillId="23" borderId="1" xfId="0" applyFont="1" applyFill="1" applyBorder="1" applyAlignment="1">
      <alignment horizontal="center" vertical="center"/>
    </xf>
    <xf numFmtId="0" fontId="2" fillId="19" borderId="9" xfId="0" applyFont="1" applyFill="1" applyBorder="1" applyAlignment="1">
      <alignment horizontal="center" vertical="center"/>
    </xf>
    <xf numFmtId="0" fontId="2" fillId="19" borderId="11" xfId="0" applyFont="1" applyFill="1" applyBorder="1" applyAlignment="1">
      <alignment horizontal="center" vertical="center"/>
    </xf>
    <xf numFmtId="0" fontId="2" fillId="18" borderId="1" xfId="0" applyFont="1" applyFill="1" applyBorder="1" applyAlignment="1">
      <alignment horizontal="center" vertical="center"/>
    </xf>
    <xf numFmtId="0" fontId="2" fillId="21" borderId="1" xfId="0" applyFont="1" applyFill="1" applyBorder="1" applyAlignment="1">
      <alignment horizontal="center" vertical="center"/>
    </xf>
    <xf numFmtId="0" fontId="2" fillId="22" borderId="1" xfId="0" applyFont="1" applyFill="1" applyBorder="1" applyAlignment="1">
      <alignment horizontal="center" vertical="center"/>
    </xf>
    <xf numFmtId="0" fontId="28" fillId="20" borderId="0" xfId="0" applyFont="1" applyFill="1" applyAlignment="1">
      <alignment horizontal="center" vertical="top"/>
    </xf>
    <xf numFmtId="0" fontId="0" fillId="2" borderId="9" xfId="0" applyFill="1" applyBorder="1" applyAlignment="1" applyProtection="1">
      <alignment horizontal="left"/>
      <protection locked="0"/>
    </xf>
    <xf numFmtId="0" fontId="0" fillId="2" borderId="10" xfId="0" applyFill="1" applyBorder="1" applyAlignment="1" applyProtection="1">
      <alignment horizontal="left"/>
      <protection locked="0"/>
    </xf>
    <xf numFmtId="0" fontId="0" fillId="2" borderId="11" xfId="0" applyFill="1" applyBorder="1" applyAlignment="1" applyProtection="1">
      <alignment horizontal="left"/>
      <protection locked="0"/>
    </xf>
    <xf numFmtId="0" fontId="0" fillId="2" borderId="9" xfId="0" applyFill="1" applyBorder="1" applyAlignment="1" applyProtection="1">
      <alignment horizontal="left" wrapText="1"/>
      <protection locked="0"/>
    </xf>
    <xf numFmtId="0" fontId="0" fillId="2" borderId="10" xfId="0" applyFill="1" applyBorder="1" applyAlignment="1" applyProtection="1">
      <alignment horizontal="left" wrapText="1"/>
      <protection locked="0"/>
    </xf>
    <xf numFmtId="0" fontId="0" fillId="2" borderId="11" xfId="0" applyFill="1" applyBorder="1" applyAlignment="1" applyProtection="1">
      <alignment horizontal="left" wrapText="1"/>
      <protection locked="0"/>
    </xf>
    <xf numFmtId="0" fontId="2" fillId="20" borderId="0" xfId="0" applyFont="1" applyFill="1" applyAlignment="1">
      <alignment horizontal="left"/>
    </xf>
    <xf numFmtId="0" fontId="2" fillId="20" borderId="8" xfId="0" applyFont="1" applyFill="1" applyBorder="1" applyAlignment="1">
      <alignment horizontal="left"/>
    </xf>
    <xf numFmtId="0" fontId="27" fillId="24" borderId="0" xfId="0" applyFont="1" applyFill="1" applyAlignment="1">
      <alignment horizontal="center"/>
    </xf>
    <xf numFmtId="0" fontId="0" fillId="2" borderId="0" xfId="0" applyFill="1" applyAlignment="1">
      <alignment horizontal="left" wrapText="1"/>
    </xf>
    <xf numFmtId="0" fontId="0" fillId="2" borderId="0" xfId="0" applyFill="1" applyAlignment="1">
      <alignment horizontal="left"/>
    </xf>
    <xf numFmtId="0" fontId="5" fillId="2" borderId="9" xfId="0" applyFont="1" applyFill="1" applyBorder="1" applyAlignment="1" applyProtection="1">
      <alignment horizontal="left" vertical="top" wrapText="1"/>
      <protection locked="0"/>
    </xf>
    <xf numFmtId="0" fontId="5" fillId="2" borderId="10" xfId="0" applyFont="1" applyFill="1" applyBorder="1" applyAlignment="1" applyProtection="1">
      <alignment horizontal="left" vertical="top" wrapText="1"/>
      <protection locked="0"/>
    </xf>
    <xf numFmtId="0" fontId="5" fillId="2" borderId="11" xfId="0" applyFont="1" applyFill="1" applyBorder="1" applyAlignment="1" applyProtection="1">
      <alignment horizontal="left" vertical="top" wrapText="1"/>
      <protection locked="0"/>
    </xf>
    <xf numFmtId="0" fontId="5" fillId="20" borderId="0" xfId="0" applyFont="1" applyFill="1" applyAlignment="1">
      <alignment horizontal="left" vertical="top" wrapText="1"/>
    </xf>
    <xf numFmtId="0" fontId="4" fillId="20" borderId="0" xfId="0" applyFont="1" applyFill="1" applyAlignment="1">
      <alignment horizontal="left"/>
    </xf>
    <xf numFmtId="0" fontId="2" fillId="20" borderId="0" xfId="0" applyFont="1" applyFill="1" applyAlignment="1"/>
    <xf numFmtId="0" fontId="0" fillId="20" borderId="0" xfId="0" applyFill="1" applyAlignment="1">
      <alignment horizontal="right"/>
    </xf>
    <xf numFmtId="0" fontId="0" fillId="2" borderId="9" xfId="0" applyFill="1" applyBorder="1" applyAlignment="1" applyProtection="1">
      <alignment horizontal="left" vertical="top" wrapText="1"/>
      <protection locked="0"/>
    </xf>
    <xf numFmtId="0" fontId="0" fillId="2" borderId="10" xfId="0" applyFill="1" applyBorder="1" applyAlignment="1" applyProtection="1">
      <alignment horizontal="left" vertical="top" wrapText="1"/>
      <protection locked="0"/>
    </xf>
    <xf numFmtId="0" fontId="0" fillId="2" borderId="11" xfId="0" applyFill="1" applyBorder="1" applyAlignment="1" applyProtection="1">
      <alignment horizontal="left" vertical="top" wrapText="1"/>
      <protection locked="0"/>
    </xf>
    <xf numFmtId="0" fontId="5" fillId="20" borderId="0" xfId="0" applyFont="1" applyFill="1" applyAlignment="1">
      <alignment vertical="top" wrapText="1"/>
    </xf>
    <xf numFmtId="0" fontId="5" fillId="20" borderId="0" xfId="0" applyFont="1" applyFill="1" applyAlignment="1">
      <alignment vertical="center" wrapText="1"/>
    </xf>
    <xf numFmtId="0" fontId="4" fillId="20" borderId="0" xfId="0" applyFont="1" applyFill="1" applyAlignment="1">
      <alignment horizontal="right"/>
    </xf>
    <xf numFmtId="0" fontId="5" fillId="20" borderId="0" xfId="0" applyFont="1" applyFill="1" applyAlignment="1">
      <alignment horizontal="center" vertical="top" wrapText="1"/>
    </xf>
    <xf numFmtId="0" fontId="5" fillId="20" borderId="0" xfId="0" applyFont="1" applyFill="1" applyAlignment="1">
      <alignment horizontal="center" vertical="center" wrapText="1"/>
    </xf>
    <xf numFmtId="0" fontId="11" fillId="20" borderId="0" xfId="0" applyFont="1" applyFill="1" applyAlignment="1">
      <alignment horizontal="center"/>
    </xf>
    <xf numFmtId="0" fontId="32" fillId="20" borderId="0" xfId="0" applyFont="1" applyFill="1" applyAlignment="1">
      <alignment horizontal="center" wrapText="1"/>
    </xf>
    <xf numFmtId="0" fontId="5" fillId="20" borderId="0" xfId="0" applyFont="1" applyFill="1" applyAlignment="1">
      <alignment horizontal="left" wrapText="1"/>
    </xf>
    <xf numFmtId="0" fontId="4" fillId="20" borderId="0" xfId="0" applyFont="1" applyFill="1" applyAlignment="1"/>
    <xf numFmtId="0" fontId="0" fillId="20" borderId="0" xfId="0" applyFont="1" applyFill="1" applyAlignment="1">
      <alignment horizontal="center" vertical="center"/>
    </xf>
    <xf numFmtId="0" fontId="5" fillId="20" borderId="0" xfId="0" applyFont="1" applyFill="1" applyBorder="1" applyAlignment="1">
      <alignment horizontal="center" wrapText="1"/>
    </xf>
    <xf numFmtId="0" fontId="33" fillId="20" borderId="0" xfId="1" applyFont="1" applyFill="1" applyBorder="1" applyAlignment="1">
      <alignment horizontal="center" vertical="top" wrapText="1"/>
    </xf>
    <xf numFmtId="0" fontId="33" fillId="20" borderId="17" xfId="1" applyFont="1" applyFill="1" applyBorder="1" applyAlignment="1">
      <alignment horizontal="center" vertical="top" wrapText="1"/>
    </xf>
    <xf numFmtId="0" fontId="37" fillId="20" borderId="0" xfId="0" applyFont="1" applyFill="1" applyAlignment="1">
      <alignment horizontal="center" vertical="top" wrapText="1"/>
    </xf>
    <xf numFmtId="0" fontId="5" fillId="20" borderId="0" xfId="0" applyFont="1" applyFill="1" applyBorder="1" applyAlignment="1">
      <alignment horizontal="center" vertical="top" wrapText="1"/>
    </xf>
    <xf numFmtId="0" fontId="5" fillId="20" borderId="17" xfId="0" applyFont="1" applyFill="1" applyBorder="1" applyAlignment="1">
      <alignment horizontal="center" vertical="top" wrapText="1"/>
    </xf>
    <xf numFmtId="0" fontId="0" fillId="20" borderId="0" xfId="0" applyFont="1" applyFill="1" applyAlignment="1">
      <alignment horizontal="center" vertical="top" wrapText="1"/>
    </xf>
    <xf numFmtId="0" fontId="0" fillId="20" borderId="0" xfId="0" applyFill="1" applyAlignment="1">
      <alignment horizontal="left" wrapText="1"/>
    </xf>
    <xf numFmtId="0" fontId="25" fillId="20" borderId="0" xfId="0" applyFont="1" applyFill="1" applyAlignment="1">
      <alignment horizontal="center"/>
    </xf>
    <xf numFmtId="0" fontId="0" fillId="20" borderId="0" xfId="0" applyFill="1" applyAlignment="1">
      <alignment vertical="top" wrapText="1"/>
    </xf>
    <xf numFmtId="0" fontId="32" fillId="20" borderId="0" xfId="0" applyFont="1" applyFill="1" applyAlignment="1">
      <alignment horizontal="left" vertical="top" wrapText="1"/>
    </xf>
    <xf numFmtId="49" fontId="0" fillId="2" borderId="9" xfId="0" applyNumberFormat="1" applyFill="1" applyBorder="1" applyAlignment="1" applyProtection="1">
      <alignment horizontal="left" vertical="top" wrapText="1"/>
      <protection locked="0"/>
    </xf>
    <xf numFmtId="49" fontId="0" fillId="2" borderId="10" xfId="0" applyNumberFormat="1" applyFill="1" applyBorder="1" applyAlignment="1" applyProtection="1">
      <alignment horizontal="left" vertical="top" wrapText="1"/>
      <protection locked="0"/>
    </xf>
    <xf numFmtId="49" fontId="0" fillId="2" borderId="11" xfId="0" applyNumberFormat="1" applyFill="1" applyBorder="1" applyAlignment="1" applyProtection="1">
      <alignment horizontal="left" vertical="top" wrapText="1"/>
      <protection locked="0"/>
    </xf>
    <xf numFmtId="49" fontId="0" fillId="2" borderId="9" xfId="0" applyNumberFormat="1" applyFill="1" applyBorder="1" applyAlignment="1" applyProtection="1">
      <alignment horizontal="left" wrapText="1"/>
      <protection locked="0"/>
    </xf>
    <xf numFmtId="49" fontId="0" fillId="2" borderId="10" xfId="0" applyNumberFormat="1" applyFill="1" applyBorder="1" applyAlignment="1" applyProtection="1">
      <alignment horizontal="left" wrapText="1"/>
      <protection locked="0"/>
    </xf>
    <xf numFmtId="49" fontId="0" fillId="2" borderId="11" xfId="0" applyNumberFormat="1" applyFill="1" applyBorder="1" applyAlignment="1" applyProtection="1">
      <alignment horizontal="left" wrapText="1"/>
      <protection locked="0"/>
    </xf>
    <xf numFmtId="0" fontId="32" fillId="20" borderId="0" xfId="0" applyFont="1" applyFill="1" applyAlignment="1">
      <alignment horizontal="center"/>
    </xf>
    <xf numFmtId="0" fontId="0" fillId="20" borderId="0" xfId="0" applyFont="1" applyFill="1" applyAlignment="1">
      <alignment vertical="top" wrapText="1"/>
    </xf>
    <xf numFmtId="0" fontId="2" fillId="20" borderId="0" xfId="0" applyFont="1" applyFill="1" applyAlignment="1" applyProtection="1"/>
    <xf numFmtId="0" fontId="0" fillId="13" borderId="14" xfId="0" applyFill="1" applyBorder="1" applyAlignment="1">
      <alignment horizontal="center"/>
    </xf>
    <xf numFmtId="0" fontId="0" fillId="13" borderId="15" xfId="0" applyFill="1" applyBorder="1" applyAlignment="1">
      <alignment horizontal="center"/>
    </xf>
    <xf numFmtId="0" fontId="0" fillId="13" borderId="16" xfId="0" applyFill="1" applyBorder="1" applyAlignment="1">
      <alignment horizontal="center"/>
    </xf>
    <xf numFmtId="0" fontId="0" fillId="15" borderId="14" xfId="0" applyFill="1" applyBorder="1" applyAlignment="1">
      <alignment horizontal="center"/>
    </xf>
    <xf numFmtId="0" fontId="0" fillId="15" borderId="15" xfId="0" applyFill="1" applyBorder="1" applyAlignment="1">
      <alignment horizontal="center"/>
    </xf>
    <xf numFmtId="0" fontId="0" fillId="15" borderId="16" xfId="0" applyFill="1" applyBorder="1" applyAlignment="1">
      <alignment horizontal="center"/>
    </xf>
    <xf numFmtId="0" fontId="0" fillId="0" borderId="4" xfId="0" applyBorder="1" applyAlignment="1">
      <alignment horizontal="center" vertical="center" wrapText="1"/>
    </xf>
    <xf numFmtId="0" fontId="0" fillId="0" borderId="12" xfId="0" applyBorder="1" applyAlignment="1">
      <alignment horizontal="center" vertical="center" wrapText="1"/>
    </xf>
    <xf numFmtId="0" fontId="0" fillId="0" borderId="0" xfId="0" applyAlignment="1">
      <alignment horizontal="center" vertical="center" wrapText="1"/>
    </xf>
    <xf numFmtId="0" fontId="0" fillId="0" borderId="6" xfId="0" applyBorder="1" applyAlignment="1">
      <alignment horizontal="center" vertical="center" wrapText="1"/>
    </xf>
    <xf numFmtId="0" fontId="0" fillId="0" borderId="8" xfId="0" applyBorder="1" applyAlignment="1">
      <alignment horizontal="center" vertical="center" wrapText="1"/>
    </xf>
    <xf numFmtId="0" fontId="0" fillId="0" borderId="13" xfId="0" applyBorder="1" applyAlignment="1">
      <alignment horizontal="center" vertical="center" wrapText="1"/>
    </xf>
    <xf numFmtId="0" fontId="18" fillId="6" borderId="14" xfId="0" applyFont="1" applyFill="1" applyBorder="1" applyAlignment="1">
      <alignment horizontal="center"/>
    </xf>
    <xf numFmtId="0" fontId="18" fillId="6" borderId="15" xfId="0" applyFont="1" applyFill="1" applyBorder="1" applyAlignment="1">
      <alignment horizontal="center"/>
    </xf>
    <xf numFmtId="0" fontId="18" fillId="6" borderId="16" xfId="0" applyFont="1" applyFill="1" applyBorder="1" applyAlignment="1">
      <alignment horizontal="center"/>
    </xf>
    <xf numFmtId="0" fontId="8" fillId="0" borderId="4" xfId="0" applyFont="1" applyBorder="1" applyAlignment="1">
      <alignment horizontal="center" vertical="center" wrapText="1"/>
    </xf>
    <xf numFmtId="0" fontId="8" fillId="0" borderId="12" xfId="0" applyFont="1" applyBorder="1" applyAlignment="1">
      <alignment horizontal="center" vertical="center" wrapText="1"/>
    </xf>
    <xf numFmtId="0" fontId="8" fillId="0" borderId="0" xfId="0" applyFont="1" applyAlignment="1">
      <alignment horizontal="center" vertical="center" wrapText="1"/>
    </xf>
    <xf numFmtId="0" fontId="8" fillId="0" borderId="6" xfId="0" applyFont="1" applyBorder="1" applyAlignment="1">
      <alignment horizontal="center" vertical="center" wrapText="1"/>
    </xf>
    <xf numFmtId="0" fontId="8" fillId="0" borderId="8" xfId="0" applyFont="1" applyBorder="1" applyAlignment="1">
      <alignment horizontal="center" vertical="center" wrapText="1"/>
    </xf>
    <xf numFmtId="0" fontId="8" fillId="0" borderId="13" xfId="0" applyFont="1" applyBorder="1" applyAlignment="1">
      <alignment horizontal="center" vertical="center" wrapText="1"/>
    </xf>
    <xf numFmtId="0" fontId="0" fillId="11" borderId="14" xfId="0" applyFill="1" applyBorder="1" applyAlignment="1">
      <alignment horizontal="center"/>
    </xf>
    <xf numFmtId="0" fontId="0" fillId="11" borderId="15" xfId="0" applyFill="1" applyBorder="1" applyAlignment="1">
      <alignment horizontal="center"/>
    </xf>
    <xf numFmtId="0" fontId="0" fillId="11" borderId="16" xfId="0" applyFill="1" applyBorder="1" applyAlignment="1">
      <alignment horizontal="center"/>
    </xf>
    <xf numFmtId="0" fontId="0" fillId="0" borderId="1" xfId="0" applyBorder="1" applyAlignment="1">
      <alignment horizontal="center" vertical="center" wrapText="1"/>
    </xf>
    <xf numFmtId="0" fontId="6" fillId="0" borderId="8" xfId="0" applyFont="1" applyBorder="1" applyAlignment="1">
      <alignment horizontal="center"/>
    </xf>
    <xf numFmtId="0" fontId="0" fillId="0" borderId="1" xfId="0" applyBorder="1" applyAlignment="1">
      <alignment horizontal="center" vertical="center"/>
    </xf>
    <xf numFmtId="0" fontId="0" fillId="0" borderId="1" xfId="0" applyBorder="1" applyAlignment="1">
      <alignment horizontal="center" wrapText="1"/>
    </xf>
    <xf numFmtId="0" fontId="0" fillId="0" borderId="1" xfId="0" applyBorder="1" applyAlignment="1">
      <alignment horizontal="center"/>
    </xf>
    <xf numFmtId="0" fontId="0" fillId="0" borderId="3" xfId="0" applyBorder="1" applyAlignment="1">
      <alignment horizontal="center" vertical="center" wrapText="1"/>
    </xf>
    <xf numFmtId="0" fontId="0" fillId="0" borderId="5" xfId="0" applyBorder="1" applyAlignment="1">
      <alignment horizontal="center" vertical="center" wrapText="1"/>
    </xf>
    <xf numFmtId="0" fontId="0" fillId="0" borderId="7" xfId="0" applyBorder="1" applyAlignment="1">
      <alignment horizontal="center" vertical="center" wrapText="1"/>
    </xf>
    <xf numFmtId="0" fontId="12" fillId="9" borderId="0" xfId="0" applyFont="1" applyFill="1" applyAlignment="1">
      <alignment horizontal="center"/>
    </xf>
    <xf numFmtId="0" fontId="0" fillId="2" borderId="9" xfId="0" applyFill="1" applyBorder="1" applyAlignment="1" applyProtection="1">
      <alignment horizontal="left" vertical="top" wrapText="1"/>
    </xf>
    <xf numFmtId="0" fontId="0" fillId="2" borderId="10" xfId="0" applyFill="1" applyBorder="1" applyAlignment="1" applyProtection="1">
      <alignment horizontal="left" vertical="top" wrapText="1"/>
    </xf>
    <xf numFmtId="0" fontId="0" fillId="2" borderId="11" xfId="0" applyFill="1" applyBorder="1" applyAlignment="1" applyProtection="1">
      <alignment horizontal="left" vertical="top" wrapText="1"/>
    </xf>
    <xf numFmtId="0" fontId="3" fillId="25" borderId="9" xfId="0" applyFont="1" applyFill="1" applyBorder="1" applyAlignment="1" applyProtection="1">
      <alignment horizontal="left" vertical="top" wrapText="1"/>
    </xf>
    <xf numFmtId="0" fontId="3" fillId="25" borderId="10" xfId="0" applyFont="1" applyFill="1" applyBorder="1" applyAlignment="1" applyProtection="1">
      <alignment horizontal="left" vertical="top" wrapText="1"/>
    </xf>
    <xf numFmtId="14" fontId="0" fillId="2" borderId="9" xfId="0" applyNumberFormat="1" applyFill="1" applyBorder="1" applyAlignment="1" applyProtection="1">
      <alignment horizontal="left" vertical="top" wrapText="1"/>
    </xf>
    <xf numFmtId="0" fontId="0" fillId="0" borderId="0" xfId="0" applyAlignment="1" applyProtection="1">
      <alignment horizontal="center" wrapText="1"/>
      <protection locked="0"/>
    </xf>
    <xf numFmtId="0" fontId="0" fillId="0" borderId="8" xfId="0" applyBorder="1" applyAlignment="1" applyProtection="1">
      <alignment horizontal="center" wrapText="1"/>
      <protection locked="0"/>
    </xf>
    <xf numFmtId="0" fontId="0" fillId="5" borderId="5" xfId="0" applyFill="1" applyBorder="1" applyAlignment="1">
      <alignment horizontal="left" vertical="top"/>
    </xf>
    <xf numFmtId="0" fontId="0" fillId="5" borderId="0" xfId="0" applyFill="1" applyAlignment="1">
      <alignment horizontal="left" vertical="top"/>
    </xf>
    <xf numFmtId="0" fontId="2" fillId="5" borderId="3" xfId="0" applyFont="1" applyFill="1" applyBorder="1" applyAlignment="1">
      <alignment horizontal="left" wrapText="1"/>
    </xf>
    <xf numFmtId="0" fontId="2" fillId="5" borderId="4" xfId="0" applyFont="1" applyFill="1" applyBorder="1" applyAlignment="1">
      <alignment horizontal="left" wrapText="1"/>
    </xf>
    <xf numFmtId="0" fontId="2" fillId="5" borderId="12" xfId="0" applyFont="1" applyFill="1" applyBorder="1" applyAlignment="1">
      <alignment horizontal="left" wrapText="1"/>
    </xf>
    <xf numFmtId="0" fontId="0" fillId="5" borderId="5" xfId="0" applyFill="1" applyBorder="1" applyAlignment="1">
      <alignment horizontal="left" wrapText="1"/>
    </xf>
    <xf numFmtId="0" fontId="0" fillId="5" borderId="0" xfId="0" applyFill="1" applyAlignment="1">
      <alignment horizontal="left" wrapText="1"/>
    </xf>
    <xf numFmtId="0" fontId="2" fillId="5" borderId="3" xfId="0" applyFont="1" applyFill="1" applyBorder="1" applyAlignment="1">
      <alignment horizontal="left" vertical="top" wrapText="1"/>
    </xf>
    <xf numFmtId="0" fontId="2" fillId="5" borderId="4" xfId="0" applyFont="1" applyFill="1" applyBorder="1" applyAlignment="1">
      <alignment horizontal="left" vertical="top" wrapText="1"/>
    </xf>
    <xf numFmtId="0" fontId="2" fillId="5" borderId="12" xfId="0" applyFont="1" applyFill="1" applyBorder="1" applyAlignment="1">
      <alignment horizontal="left" vertical="top" wrapText="1"/>
    </xf>
    <xf numFmtId="0" fontId="0" fillId="5" borderId="5" xfId="0" applyFill="1" applyBorder="1" applyAlignment="1">
      <alignment horizontal="left" vertical="top" wrapText="1"/>
    </xf>
    <xf numFmtId="0" fontId="0" fillId="5" borderId="0" xfId="0" applyFill="1" applyAlignment="1">
      <alignment horizontal="left" vertical="top" wrapText="1"/>
    </xf>
    <xf numFmtId="0" fontId="2" fillId="5" borderId="5" xfId="0" applyFont="1" applyFill="1" applyBorder="1" applyAlignment="1">
      <alignment horizontal="left" wrapText="1"/>
    </xf>
    <xf numFmtId="0" fontId="2" fillId="5" borderId="0" xfId="0" applyFont="1" applyFill="1" applyAlignment="1">
      <alignment horizontal="left" wrapText="1"/>
    </xf>
    <xf numFmtId="0" fontId="2" fillId="5" borderId="6" xfId="0" applyFont="1" applyFill="1" applyBorder="1" applyAlignment="1">
      <alignment horizontal="left" wrapText="1"/>
    </xf>
    <xf numFmtId="0" fontId="2" fillId="5" borderId="7" xfId="0" applyFont="1" applyFill="1" applyBorder="1" applyAlignment="1">
      <alignment horizontal="left" wrapText="1"/>
    </xf>
    <xf numFmtId="0" fontId="2" fillId="5" borderId="8" xfId="0" applyFont="1" applyFill="1" applyBorder="1" applyAlignment="1">
      <alignment horizontal="left" wrapText="1"/>
    </xf>
    <xf numFmtId="0" fontId="2" fillId="5" borderId="13" xfId="0" applyFont="1" applyFill="1" applyBorder="1" applyAlignment="1">
      <alignment horizontal="left" wrapText="1"/>
    </xf>
    <xf numFmtId="0" fontId="0" fillId="2" borderId="5" xfId="0" applyFill="1" applyBorder="1" applyAlignment="1">
      <alignment horizontal="left" wrapText="1"/>
    </xf>
    <xf numFmtId="0" fontId="0" fillId="5" borderId="5" xfId="0" applyFill="1" applyBorder="1" applyAlignment="1">
      <alignment horizontal="left"/>
    </xf>
    <xf numFmtId="0" fontId="0" fillId="5" borderId="0" xfId="0" applyFill="1" applyAlignment="1">
      <alignment horizontal="left"/>
    </xf>
    <xf numFmtId="0" fontId="5" fillId="5" borderId="5" xfId="0" applyFont="1" applyFill="1" applyBorder="1" applyAlignment="1">
      <alignment horizontal="left" vertical="top" wrapText="1"/>
    </xf>
    <xf numFmtId="0" fontId="5" fillId="5" borderId="0" xfId="0" applyFont="1" applyFill="1" applyAlignment="1">
      <alignment horizontal="left" vertical="top" wrapText="1"/>
    </xf>
    <xf numFmtId="0" fontId="0" fillId="10" borderId="9" xfId="0" applyFill="1" applyBorder="1" applyAlignment="1"/>
    <xf numFmtId="0" fontId="0" fillId="10" borderId="10" xfId="0" applyFill="1" applyBorder="1" applyAlignment="1"/>
    <xf numFmtId="0" fontId="0" fillId="10" borderId="11" xfId="0" applyFill="1" applyBorder="1" applyAlignment="1"/>
    <xf numFmtId="0" fontId="0" fillId="2" borderId="9" xfId="0" applyFill="1" applyBorder="1" applyAlignment="1">
      <alignment horizontal="left" wrapText="1"/>
    </xf>
    <xf numFmtId="0" fontId="0" fillId="2" borderId="10" xfId="0" applyFill="1" applyBorder="1" applyAlignment="1">
      <alignment horizontal="left" wrapText="1"/>
    </xf>
    <xf numFmtId="0" fontId="0" fillId="2" borderId="11" xfId="0" applyFill="1" applyBorder="1" applyAlignment="1">
      <alignment horizontal="left" wrapText="1"/>
    </xf>
    <xf numFmtId="0" fontId="2" fillId="5" borderId="7" xfId="0" applyFont="1" applyFill="1" applyBorder="1" applyAlignment="1">
      <alignment horizontal="left"/>
    </xf>
    <xf numFmtId="0" fontId="2" fillId="5" borderId="8" xfId="0" applyFont="1" applyFill="1" applyBorder="1" applyAlignment="1">
      <alignment horizontal="left"/>
    </xf>
    <xf numFmtId="0" fontId="2" fillId="5" borderId="13" xfId="0" applyFont="1" applyFill="1" applyBorder="1" applyAlignment="1">
      <alignment horizontal="left"/>
    </xf>
    <xf numFmtId="0" fontId="2" fillId="5" borderId="5" xfId="0" applyFont="1" applyFill="1" applyBorder="1" applyAlignment="1">
      <alignment horizontal="left"/>
    </xf>
    <xf numFmtId="0" fontId="2" fillId="5" borderId="0" xfId="0" applyFont="1" applyFill="1" applyAlignment="1">
      <alignment horizontal="left"/>
    </xf>
    <xf numFmtId="0" fontId="2" fillId="5" borderId="6" xfId="0" applyFont="1" applyFill="1" applyBorder="1" applyAlignment="1">
      <alignment horizontal="left"/>
    </xf>
    <xf numFmtId="0" fontId="0" fillId="17" borderId="0" xfId="0" applyFill="1" applyAlignment="1">
      <alignment horizontal="center"/>
    </xf>
    <xf numFmtId="0" fontId="0" fillId="5" borderId="0" xfId="0" applyFill="1" applyAlignment="1">
      <alignment horizontal="center"/>
    </xf>
  </cellXfs>
  <cellStyles count="2">
    <cellStyle name="Hyperlink" xfId="1" builtinId="8"/>
    <cellStyle name="Normal" xfId="0" builtinId="0"/>
  </cellStyles>
  <dxfs count="85">
    <dxf>
      <font>
        <color rgb="FFFF0000"/>
      </font>
    </dxf>
    <dxf>
      <font>
        <color rgb="FFFF0000"/>
      </font>
    </dxf>
    <dxf>
      <fill>
        <patternFill>
          <bgColor theme="5"/>
        </patternFill>
      </fill>
    </dxf>
    <dxf>
      <fill>
        <patternFill>
          <bgColor theme="8"/>
        </patternFill>
      </fill>
    </dxf>
    <dxf>
      <fill>
        <patternFill>
          <bgColor rgb="FFFF0000"/>
        </patternFill>
      </fill>
    </dxf>
    <dxf>
      <fill>
        <patternFill>
          <bgColor rgb="FFFF0000"/>
        </patternFill>
      </fill>
    </dxf>
    <dxf>
      <fill>
        <patternFill>
          <bgColor theme="5"/>
        </patternFill>
      </fill>
    </dxf>
    <dxf>
      <fill>
        <patternFill>
          <bgColor theme="7" tint="0.39994506668294322"/>
        </patternFill>
      </fill>
    </dxf>
    <dxf>
      <fill>
        <patternFill>
          <bgColor rgb="FFFF0000"/>
        </patternFill>
      </fill>
    </dxf>
    <dxf>
      <fill>
        <patternFill>
          <bgColor theme="5"/>
        </patternFill>
      </fill>
    </dxf>
    <dxf>
      <fill>
        <patternFill>
          <bgColor rgb="FFD69CD6"/>
        </patternFill>
      </fill>
    </dxf>
    <dxf>
      <fill>
        <patternFill>
          <bgColor theme="9"/>
        </patternFill>
      </fill>
    </dxf>
    <dxf>
      <fill>
        <patternFill>
          <bgColor theme="9" tint="0.39994506668294322"/>
        </patternFill>
      </fill>
    </dxf>
    <dxf>
      <fill>
        <patternFill>
          <bgColor theme="2" tint="-9.9948118533890809E-2"/>
        </patternFill>
      </fill>
    </dxf>
    <dxf>
      <fill>
        <patternFill>
          <bgColor theme="7"/>
        </patternFill>
      </fill>
    </dxf>
    <dxf>
      <fill>
        <patternFill>
          <bgColor rgb="FFE12809"/>
        </patternFill>
      </fill>
    </dxf>
    <dxf>
      <fill>
        <patternFill>
          <bgColor theme="9"/>
        </patternFill>
      </fill>
    </dxf>
    <dxf>
      <fill>
        <patternFill>
          <bgColor theme="9" tint="0.39994506668294322"/>
        </patternFill>
      </fill>
    </dxf>
    <dxf>
      <fill>
        <patternFill>
          <bgColor theme="2" tint="-9.9948118533890809E-2"/>
        </patternFill>
      </fill>
    </dxf>
    <dxf>
      <fill>
        <patternFill>
          <bgColor theme="7"/>
        </patternFill>
      </fill>
    </dxf>
    <dxf>
      <fill>
        <patternFill>
          <bgColor rgb="FFF53A1B"/>
        </patternFill>
      </fill>
    </dxf>
    <dxf>
      <fill>
        <patternFill patternType="lightDown">
          <fgColor theme="2" tint="-0.24994659260841701"/>
          <bgColor theme="2"/>
        </patternFill>
      </fill>
    </dxf>
    <dxf>
      <fill>
        <patternFill patternType="lightDown">
          <fgColor theme="2" tint="-0.24994659260841701"/>
          <bgColor theme="2"/>
        </patternFill>
      </fill>
    </dxf>
    <dxf>
      <fill>
        <patternFill patternType="lightDown">
          <fgColor theme="2" tint="-0.24994659260841701"/>
          <bgColor theme="2"/>
        </patternFill>
      </fill>
    </dxf>
    <dxf>
      <fill>
        <patternFill patternType="lightDown">
          <fgColor theme="2" tint="-0.24994659260841701"/>
          <bgColor theme="2"/>
        </patternFill>
      </fill>
    </dxf>
    <dxf>
      <fill>
        <patternFill patternType="lightDown">
          <fgColor theme="2" tint="-0.24994659260841701"/>
          <bgColor theme="2"/>
        </patternFill>
      </fill>
    </dxf>
    <dxf>
      <fill>
        <patternFill patternType="lightDown">
          <fgColor theme="2" tint="-0.24994659260841701"/>
          <bgColor theme="2"/>
        </patternFill>
      </fill>
    </dxf>
    <dxf>
      <fill>
        <patternFill patternType="lightDown">
          <fgColor theme="2" tint="-0.24994659260841701"/>
          <bgColor theme="2"/>
        </patternFill>
      </fill>
    </dxf>
    <dxf>
      <fill>
        <patternFill patternType="lightDown">
          <fgColor theme="2" tint="-0.24994659260841701"/>
          <bgColor theme="2"/>
        </patternFill>
      </fill>
    </dxf>
    <dxf>
      <fill>
        <patternFill patternType="lightDown">
          <fgColor theme="2" tint="-0.24994659260841701"/>
          <bgColor theme="2"/>
        </patternFill>
      </fill>
    </dxf>
    <dxf>
      <fill>
        <patternFill patternType="lightDown">
          <fgColor theme="2" tint="-0.24994659260841701"/>
          <bgColor theme="2"/>
        </patternFill>
      </fill>
    </dxf>
    <dxf>
      <fill>
        <patternFill patternType="lightDown">
          <fgColor theme="2" tint="-0.24994659260841701"/>
          <bgColor theme="2"/>
        </patternFill>
      </fill>
    </dxf>
    <dxf>
      <fill>
        <patternFill>
          <bgColor rgb="FFFFC7CE"/>
        </patternFill>
      </fill>
    </dxf>
    <dxf>
      <fill>
        <patternFill>
          <bgColor theme="7" tint="0.79998168889431442"/>
        </patternFill>
      </fill>
    </dxf>
    <dxf>
      <fill>
        <patternFill>
          <bgColor rgb="FFFFC7CE"/>
        </patternFill>
      </fill>
    </dxf>
    <dxf>
      <fill>
        <patternFill>
          <bgColor theme="7" tint="0.79998168889431442"/>
        </patternFill>
      </fill>
    </dxf>
    <dxf>
      <fill>
        <patternFill>
          <bgColor rgb="FFFFC7CE"/>
        </patternFill>
      </fill>
    </dxf>
    <dxf>
      <fill>
        <patternFill>
          <bgColor theme="7" tint="0.79998168889431442"/>
        </patternFill>
      </fill>
    </dxf>
    <dxf>
      <fill>
        <patternFill>
          <bgColor rgb="FFFFC7CE"/>
        </patternFill>
      </fill>
    </dxf>
    <dxf>
      <fill>
        <patternFill>
          <bgColor theme="7" tint="0.79998168889431442"/>
        </patternFill>
      </fill>
    </dxf>
    <dxf>
      <fill>
        <patternFill>
          <bgColor rgb="FFFFC7CE"/>
        </patternFill>
      </fill>
    </dxf>
    <dxf>
      <fill>
        <patternFill>
          <bgColor theme="7" tint="0.79998168889431442"/>
        </patternFill>
      </fill>
    </dxf>
    <dxf>
      <fill>
        <patternFill>
          <bgColor rgb="FFFFC7CE"/>
        </patternFill>
      </fill>
    </dxf>
    <dxf>
      <fill>
        <patternFill>
          <bgColor theme="7" tint="0.79998168889431442"/>
        </patternFill>
      </fill>
    </dxf>
    <dxf>
      <fill>
        <patternFill>
          <bgColor rgb="FFFFC7CE"/>
        </patternFill>
      </fill>
    </dxf>
    <dxf>
      <fill>
        <patternFill>
          <bgColor theme="7" tint="0.79998168889431442"/>
        </patternFill>
      </fill>
    </dxf>
    <dxf>
      <fill>
        <patternFill>
          <bgColor rgb="FFFFC7CE"/>
        </patternFill>
      </fill>
    </dxf>
    <dxf>
      <fill>
        <patternFill>
          <bgColor theme="7" tint="0.79998168889431442"/>
        </patternFill>
      </fill>
    </dxf>
    <dxf>
      <fill>
        <patternFill>
          <bgColor rgb="FFFFC7CE"/>
        </patternFill>
      </fill>
    </dxf>
    <dxf>
      <fill>
        <patternFill>
          <bgColor theme="7" tint="0.79998168889431442"/>
        </patternFill>
      </fill>
    </dxf>
    <dxf>
      <fill>
        <patternFill>
          <bgColor rgb="FFFFC7CE"/>
        </patternFill>
      </fill>
    </dxf>
    <dxf>
      <fill>
        <patternFill>
          <bgColor theme="7" tint="0.79998168889431442"/>
        </patternFill>
      </fill>
    </dxf>
    <dxf>
      <fill>
        <patternFill>
          <bgColor rgb="FFFFC7CE"/>
        </patternFill>
      </fill>
    </dxf>
    <dxf>
      <fill>
        <patternFill>
          <bgColor theme="7" tint="0.79998168889431442"/>
        </patternFill>
      </fill>
    </dxf>
    <dxf>
      <fill>
        <patternFill patternType="lightDown">
          <fgColor theme="2" tint="-0.24994659260841701"/>
          <bgColor theme="2"/>
        </patternFill>
      </fill>
    </dxf>
    <dxf>
      <fill>
        <patternFill patternType="lightDown">
          <fgColor theme="2" tint="-0.24994659260841701"/>
          <bgColor theme="2"/>
        </patternFill>
      </fill>
    </dxf>
    <dxf>
      <fill>
        <patternFill patternType="lightDown">
          <fgColor theme="2" tint="0.39994506668294322"/>
          <bgColor theme="2"/>
        </patternFill>
      </fill>
    </dxf>
    <dxf>
      <fill>
        <patternFill patternType="lightDown">
          <fgColor theme="2" tint="-0.24994659260841701"/>
          <bgColor theme="2"/>
        </patternFill>
      </fill>
    </dxf>
    <dxf>
      <fill>
        <patternFill patternType="lightDown">
          <fgColor theme="2" tint="-0.24994659260841701"/>
          <bgColor theme="2"/>
        </patternFill>
      </fill>
    </dxf>
    <dxf>
      <fill>
        <patternFill patternType="lightDown">
          <fgColor theme="2" tint="-0.24994659260841701"/>
          <bgColor theme="2"/>
        </patternFill>
      </fill>
    </dxf>
    <dxf>
      <fill>
        <patternFill patternType="lightDown">
          <fgColor theme="2" tint="-0.24994659260841701"/>
          <bgColor theme="2"/>
        </patternFill>
      </fill>
    </dxf>
    <dxf>
      <fill>
        <patternFill patternType="lightDown">
          <fgColor theme="2" tint="-0.24994659260841701"/>
          <bgColor theme="2"/>
        </patternFill>
      </fill>
    </dxf>
    <dxf>
      <fill>
        <patternFill patternType="lightDown">
          <fgColor theme="2" tint="-0.24994659260841701"/>
          <bgColor theme="2"/>
        </patternFill>
      </fill>
    </dxf>
    <dxf>
      <fill>
        <patternFill patternType="lightDown">
          <fgColor theme="0" tint="-0.499984740745262"/>
          <bgColor theme="2"/>
        </patternFill>
      </fill>
    </dxf>
    <dxf>
      <fill>
        <patternFill patternType="lightDown">
          <fgColor theme="0" tint="-0.499984740745262"/>
          <bgColor theme="2"/>
        </patternFill>
      </fill>
    </dxf>
    <dxf>
      <fill>
        <patternFill>
          <bgColor rgb="FFFFC7CE"/>
        </patternFill>
      </fill>
    </dxf>
    <dxf>
      <fill>
        <patternFill>
          <bgColor theme="7" tint="0.79998168889431442"/>
        </patternFill>
      </fill>
    </dxf>
    <dxf>
      <fill>
        <patternFill>
          <bgColor rgb="FFFFC7CE"/>
        </patternFill>
      </fill>
    </dxf>
    <dxf>
      <fill>
        <patternFill>
          <bgColor theme="7" tint="0.79998168889431442"/>
        </patternFill>
      </fill>
    </dxf>
    <dxf>
      <fill>
        <patternFill>
          <bgColor rgb="FFFFC7CE"/>
        </patternFill>
      </fill>
    </dxf>
    <dxf>
      <fill>
        <patternFill>
          <bgColor theme="7" tint="0.79998168889431442"/>
        </patternFill>
      </fill>
    </dxf>
    <dxf>
      <fill>
        <patternFill>
          <bgColor rgb="FFFFC7CE"/>
        </patternFill>
      </fill>
    </dxf>
    <dxf>
      <fill>
        <patternFill>
          <bgColor theme="7" tint="0.79998168889431442"/>
        </patternFill>
      </fill>
    </dxf>
    <dxf>
      <fill>
        <patternFill>
          <bgColor rgb="FFFFC7CE"/>
        </patternFill>
      </fill>
    </dxf>
    <dxf>
      <fill>
        <patternFill>
          <bgColor theme="7" tint="0.79998168889431442"/>
        </patternFill>
      </fill>
    </dxf>
    <dxf>
      <fill>
        <patternFill>
          <bgColor rgb="FFFFC7CE"/>
        </patternFill>
      </fill>
    </dxf>
    <dxf>
      <fill>
        <patternFill>
          <bgColor theme="7" tint="0.79998168889431442"/>
        </patternFill>
      </fill>
    </dxf>
    <dxf>
      <fill>
        <patternFill>
          <bgColor rgb="FFFFC7CE"/>
        </patternFill>
      </fill>
    </dxf>
    <dxf>
      <fill>
        <patternFill>
          <bgColor theme="7" tint="0.79998168889431442"/>
        </patternFill>
      </fill>
    </dxf>
    <dxf>
      <fill>
        <patternFill>
          <bgColor rgb="FFFFC7CE"/>
        </patternFill>
      </fill>
    </dxf>
    <dxf>
      <fill>
        <patternFill>
          <bgColor theme="7" tint="0.79998168889431442"/>
        </patternFill>
      </fill>
    </dxf>
    <dxf>
      <fill>
        <patternFill>
          <bgColor rgb="FFFFC7CE"/>
        </patternFill>
      </fill>
    </dxf>
    <dxf>
      <fill>
        <patternFill>
          <bgColor theme="7" tint="0.79998168889431442"/>
        </patternFill>
      </fill>
    </dxf>
    <dxf>
      <fill>
        <patternFill>
          <bgColor rgb="FFFFC7CE"/>
        </patternFill>
      </fill>
    </dxf>
    <dxf>
      <fill>
        <patternFill>
          <bgColor theme="7" tint="0.79998168889431442"/>
        </patternFill>
      </fill>
    </dxf>
  </dxfs>
  <tableStyles count="0" defaultTableStyle="TableStyleMedium2" defaultPivotStyle="PivotStyleLight16"/>
  <colors>
    <mruColors>
      <color rgb="FFD69CD6"/>
      <color rgb="FFE12809"/>
      <color rgb="FFF83A30"/>
      <color rgb="FFFF4343"/>
      <color rgb="FFFF9900"/>
      <color rgb="FFFF3B3B"/>
      <color rgb="FFF53A1B"/>
      <color rgb="FFCCECFF"/>
      <color rgb="FFCCFFFF"/>
      <color rgb="FFABEC7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21" Type="http://schemas.openxmlformats.org/officeDocument/2006/relationships/customXml" Target="../customXml/item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20"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10.xml.rels><?xml version="1.0" encoding="UTF-8" standalone="yes"?>
<Relationships xmlns="http://schemas.openxmlformats.org/package/2006/relationships"><Relationship Id="rId2" Type="http://schemas.microsoft.com/office/2011/relationships/chartColorStyle" Target="colors7.xml"/><Relationship Id="rId1" Type="http://schemas.microsoft.com/office/2011/relationships/chartStyle" Target="style7.xml"/></Relationships>
</file>

<file path=xl/charts/_rels/chart11.xml.rels><?xml version="1.0" encoding="UTF-8" standalone="yes"?>
<Relationships xmlns="http://schemas.openxmlformats.org/package/2006/relationships"><Relationship Id="rId2" Type="http://schemas.microsoft.com/office/2011/relationships/chartColorStyle" Target="colors8.xml"/><Relationship Id="rId1" Type="http://schemas.microsoft.com/office/2011/relationships/chartStyle" Target="style8.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5.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_rels/chart6.xml.rels><?xml version="1.0" encoding="UTF-8" standalone="yes"?>
<Relationships xmlns="http://schemas.openxmlformats.org/package/2006/relationships"><Relationship Id="rId2" Type="http://schemas.microsoft.com/office/2011/relationships/chartColorStyle" Target="colors6.xml"/><Relationship Id="rId1" Type="http://schemas.microsoft.com/office/2011/relationships/chartStyle" Target="style6.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doughnutChart>
        <c:varyColors val="1"/>
        <c:ser>
          <c:idx val="0"/>
          <c:order val="0"/>
          <c:explosion val="16"/>
          <c:dPt>
            <c:idx val="0"/>
            <c:bubble3D val="0"/>
            <c:spPr>
              <a:solidFill>
                <a:schemeClr val="accent6"/>
              </a:solidFill>
              <a:ln w="19050">
                <a:solidFill>
                  <a:schemeClr val="lt1"/>
                </a:solidFill>
              </a:ln>
              <a:effectLst/>
            </c:spPr>
            <c:extLst>
              <c:ext xmlns:c16="http://schemas.microsoft.com/office/drawing/2014/chart" uri="{C3380CC4-5D6E-409C-BE32-E72D297353CC}">
                <c16:uniqueId val="{0000001D-C100-4940-87BF-E5765FC746B8}"/>
              </c:ext>
            </c:extLst>
          </c:dPt>
          <c:dPt>
            <c:idx val="1"/>
            <c:bubble3D val="0"/>
            <c:spPr>
              <a:solidFill>
                <a:schemeClr val="accent6">
                  <a:lumMod val="60000"/>
                  <a:lumOff val="40000"/>
                </a:schemeClr>
              </a:solidFill>
              <a:ln w="19050">
                <a:solidFill>
                  <a:schemeClr val="lt1"/>
                </a:solidFill>
              </a:ln>
              <a:effectLst/>
            </c:spPr>
            <c:extLst>
              <c:ext xmlns:c16="http://schemas.microsoft.com/office/drawing/2014/chart" uri="{C3380CC4-5D6E-409C-BE32-E72D297353CC}">
                <c16:uniqueId val="{00000013-C100-4940-87BF-E5765FC746B8}"/>
              </c:ext>
            </c:extLst>
          </c:dPt>
          <c:dPt>
            <c:idx val="2"/>
            <c:bubble3D val="0"/>
            <c:spPr>
              <a:solidFill>
                <a:schemeClr val="bg2">
                  <a:lumMod val="75000"/>
                </a:schemeClr>
              </a:solidFill>
              <a:ln w="19050">
                <a:solidFill>
                  <a:schemeClr val="lt1"/>
                </a:solidFill>
              </a:ln>
              <a:effectLst/>
            </c:spPr>
            <c:extLst>
              <c:ext xmlns:c16="http://schemas.microsoft.com/office/drawing/2014/chart" uri="{C3380CC4-5D6E-409C-BE32-E72D297353CC}">
                <c16:uniqueId val="{0000000A-C100-4940-87BF-E5765FC746B8}"/>
              </c:ext>
            </c:extLst>
          </c:dPt>
          <c:dPt>
            <c:idx val="3"/>
            <c:bubble3D val="0"/>
            <c:spPr>
              <a:solidFill>
                <a:schemeClr val="accent4">
                  <a:lumMod val="60000"/>
                  <a:lumOff val="40000"/>
                </a:schemeClr>
              </a:solidFill>
              <a:ln w="19050">
                <a:solidFill>
                  <a:schemeClr val="lt1"/>
                </a:solidFill>
              </a:ln>
              <a:effectLst/>
            </c:spPr>
            <c:extLst>
              <c:ext xmlns:c16="http://schemas.microsoft.com/office/drawing/2014/chart" uri="{C3380CC4-5D6E-409C-BE32-E72D297353CC}">
                <c16:uniqueId val="{00000027-C100-4940-87BF-E5765FC746B8}"/>
              </c:ext>
            </c:extLst>
          </c:dPt>
          <c:dPt>
            <c:idx val="4"/>
            <c:bubble3D val="0"/>
            <c:spPr>
              <a:solidFill>
                <a:srgbClr val="E12809"/>
              </a:solidFill>
              <a:ln w="19050">
                <a:solidFill>
                  <a:schemeClr val="lt1"/>
                </a:solidFill>
              </a:ln>
              <a:effectLst/>
            </c:spPr>
            <c:extLst>
              <c:ext xmlns:c16="http://schemas.microsoft.com/office/drawing/2014/chart" uri="{C3380CC4-5D6E-409C-BE32-E72D297353CC}">
                <c16:uniqueId val="{00000031-C100-4940-87BF-E5765FC746B8}"/>
              </c:ext>
            </c:extLst>
          </c:dPt>
          <c:dPt>
            <c:idx val="5"/>
            <c:bubble3D val="0"/>
            <c:spPr>
              <a:solidFill>
                <a:schemeClr val="bg1"/>
              </a:solidFill>
              <a:ln w="12700">
                <a:solidFill>
                  <a:schemeClr val="bg2">
                    <a:lumMod val="25000"/>
                  </a:schemeClr>
                </a:solidFill>
              </a:ln>
              <a:effectLst/>
            </c:spPr>
            <c:extLst>
              <c:ext xmlns:c16="http://schemas.microsoft.com/office/drawing/2014/chart" uri="{C3380CC4-5D6E-409C-BE32-E72D297353CC}">
                <c16:uniqueId val="{0000001E-C100-4940-87BF-E5765FC746B8}"/>
              </c:ext>
            </c:extLst>
          </c:dPt>
          <c:dPt>
            <c:idx val="6"/>
            <c:bubble3D val="0"/>
            <c:spPr>
              <a:solidFill>
                <a:schemeClr val="accent6"/>
              </a:solidFill>
              <a:ln w="19050">
                <a:solidFill>
                  <a:schemeClr val="lt1"/>
                </a:solidFill>
              </a:ln>
              <a:effectLst/>
            </c:spPr>
            <c:extLst>
              <c:ext xmlns:c16="http://schemas.microsoft.com/office/drawing/2014/chart" uri="{C3380CC4-5D6E-409C-BE32-E72D297353CC}">
                <c16:uniqueId val="{00000014-C100-4940-87BF-E5765FC746B8}"/>
              </c:ext>
            </c:extLst>
          </c:dPt>
          <c:dPt>
            <c:idx val="7"/>
            <c:bubble3D val="0"/>
            <c:spPr>
              <a:solidFill>
                <a:schemeClr val="accent6">
                  <a:lumMod val="60000"/>
                  <a:lumOff val="40000"/>
                </a:schemeClr>
              </a:solidFill>
              <a:ln w="19050">
                <a:solidFill>
                  <a:schemeClr val="lt1"/>
                </a:solidFill>
              </a:ln>
              <a:effectLst/>
            </c:spPr>
            <c:extLst>
              <c:ext xmlns:c16="http://schemas.microsoft.com/office/drawing/2014/chart" uri="{C3380CC4-5D6E-409C-BE32-E72D297353CC}">
                <c16:uniqueId val="{00000009-C100-4940-87BF-E5765FC746B8}"/>
              </c:ext>
            </c:extLst>
          </c:dPt>
          <c:dPt>
            <c:idx val="8"/>
            <c:bubble3D val="0"/>
            <c:spPr>
              <a:solidFill>
                <a:schemeClr val="bg2">
                  <a:lumMod val="75000"/>
                </a:schemeClr>
              </a:solidFill>
              <a:ln w="19050">
                <a:solidFill>
                  <a:schemeClr val="lt1"/>
                </a:solidFill>
              </a:ln>
              <a:effectLst/>
            </c:spPr>
            <c:extLst>
              <c:ext xmlns:c16="http://schemas.microsoft.com/office/drawing/2014/chart" uri="{C3380CC4-5D6E-409C-BE32-E72D297353CC}">
                <c16:uniqueId val="{00000028-C100-4940-87BF-E5765FC746B8}"/>
              </c:ext>
            </c:extLst>
          </c:dPt>
          <c:dPt>
            <c:idx val="9"/>
            <c:bubble3D val="0"/>
            <c:spPr>
              <a:solidFill>
                <a:schemeClr val="accent4">
                  <a:lumMod val="60000"/>
                  <a:lumOff val="40000"/>
                </a:schemeClr>
              </a:solidFill>
              <a:ln w="19050">
                <a:solidFill>
                  <a:schemeClr val="lt1"/>
                </a:solidFill>
              </a:ln>
              <a:effectLst/>
            </c:spPr>
            <c:extLst>
              <c:ext xmlns:c16="http://schemas.microsoft.com/office/drawing/2014/chart" uri="{C3380CC4-5D6E-409C-BE32-E72D297353CC}">
                <c16:uniqueId val="{00000032-C100-4940-87BF-E5765FC746B8}"/>
              </c:ext>
            </c:extLst>
          </c:dPt>
          <c:dPt>
            <c:idx val="10"/>
            <c:bubble3D val="0"/>
            <c:spPr>
              <a:solidFill>
                <a:srgbClr val="E12809"/>
              </a:solidFill>
              <a:ln w="19050">
                <a:solidFill>
                  <a:schemeClr val="lt1"/>
                </a:solidFill>
              </a:ln>
              <a:effectLst/>
            </c:spPr>
            <c:extLst>
              <c:ext xmlns:c16="http://schemas.microsoft.com/office/drawing/2014/chart" uri="{C3380CC4-5D6E-409C-BE32-E72D297353CC}">
                <c16:uniqueId val="{0000001F-C100-4940-87BF-E5765FC746B8}"/>
              </c:ext>
            </c:extLst>
          </c:dPt>
          <c:dPt>
            <c:idx val="11"/>
            <c:bubble3D val="0"/>
            <c:spPr>
              <a:solidFill>
                <a:schemeClr val="bg1"/>
              </a:solidFill>
              <a:ln w="12700">
                <a:solidFill>
                  <a:schemeClr val="bg2">
                    <a:lumMod val="25000"/>
                  </a:schemeClr>
                </a:solidFill>
              </a:ln>
              <a:effectLst/>
            </c:spPr>
            <c:extLst>
              <c:ext xmlns:c16="http://schemas.microsoft.com/office/drawing/2014/chart" uri="{C3380CC4-5D6E-409C-BE32-E72D297353CC}">
                <c16:uniqueId val="{00000015-C100-4940-87BF-E5765FC746B8}"/>
              </c:ext>
            </c:extLst>
          </c:dPt>
          <c:dPt>
            <c:idx val="12"/>
            <c:bubble3D val="0"/>
            <c:spPr>
              <a:solidFill>
                <a:schemeClr val="accent6"/>
              </a:solidFill>
              <a:ln w="19050">
                <a:solidFill>
                  <a:schemeClr val="lt1"/>
                </a:solidFill>
              </a:ln>
              <a:effectLst/>
            </c:spPr>
            <c:extLst>
              <c:ext xmlns:c16="http://schemas.microsoft.com/office/drawing/2014/chart" uri="{C3380CC4-5D6E-409C-BE32-E72D297353CC}">
                <c16:uniqueId val="{0000000B-C100-4940-87BF-E5765FC746B8}"/>
              </c:ext>
            </c:extLst>
          </c:dPt>
          <c:dPt>
            <c:idx val="13"/>
            <c:bubble3D val="0"/>
            <c:spPr>
              <a:solidFill>
                <a:schemeClr val="accent6">
                  <a:lumMod val="60000"/>
                  <a:lumOff val="40000"/>
                </a:schemeClr>
              </a:solidFill>
              <a:ln w="19050">
                <a:solidFill>
                  <a:schemeClr val="lt1"/>
                </a:solidFill>
              </a:ln>
              <a:effectLst/>
            </c:spPr>
            <c:extLst>
              <c:ext xmlns:c16="http://schemas.microsoft.com/office/drawing/2014/chart" uri="{C3380CC4-5D6E-409C-BE32-E72D297353CC}">
                <c16:uniqueId val="{00000029-C100-4940-87BF-E5765FC746B8}"/>
              </c:ext>
            </c:extLst>
          </c:dPt>
          <c:dPt>
            <c:idx val="14"/>
            <c:bubble3D val="0"/>
            <c:spPr>
              <a:solidFill>
                <a:schemeClr val="bg2">
                  <a:lumMod val="75000"/>
                </a:schemeClr>
              </a:solidFill>
              <a:ln w="19050">
                <a:solidFill>
                  <a:schemeClr val="lt1"/>
                </a:solidFill>
              </a:ln>
              <a:effectLst/>
            </c:spPr>
            <c:extLst>
              <c:ext xmlns:c16="http://schemas.microsoft.com/office/drawing/2014/chart" uri="{C3380CC4-5D6E-409C-BE32-E72D297353CC}">
                <c16:uniqueId val="{00000033-C100-4940-87BF-E5765FC746B8}"/>
              </c:ext>
            </c:extLst>
          </c:dPt>
          <c:dPt>
            <c:idx val="15"/>
            <c:bubble3D val="0"/>
            <c:spPr>
              <a:solidFill>
                <a:schemeClr val="accent4">
                  <a:lumMod val="60000"/>
                  <a:lumOff val="40000"/>
                </a:schemeClr>
              </a:solidFill>
              <a:ln w="19050">
                <a:solidFill>
                  <a:schemeClr val="lt1"/>
                </a:solidFill>
              </a:ln>
              <a:effectLst/>
            </c:spPr>
            <c:extLst>
              <c:ext xmlns:c16="http://schemas.microsoft.com/office/drawing/2014/chart" uri="{C3380CC4-5D6E-409C-BE32-E72D297353CC}">
                <c16:uniqueId val="{00000020-C100-4940-87BF-E5765FC746B8}"/>
              </c:ext>
            </c:extLst>
          </c:dPt>
          <c:dPt>
            <c:idx val="16"/>
            <c:bubble3D val="0"/>
            <c:spPr>
              <a:solidFill>
                <a:srgbClr val="E12809"/>
              </a:solidFill>
              <a:ln w="19050">
                <a:solidFill>
                  <a:schemeClr val="lt1"/>
                </a:solidFill>
              </a:ln>
              <a:effectLst/>
            </c:spPr>
            <c:extLst>
              <c:ext xmlns:c16="http://schemas.microsoft.com/office/drawing/2014/chart" uri="{C3380CC4-5D6E-409C-BE32-E72D297353CC}">
                <c16:uniqueId val="{00000016-C100-4940-87BF-E5765FC746B8}"/>
              </c:ext>
            </c:extLst>
          </c:dPt>
          <c:dPt>
            <c:idx val="17"/>
            <c:bubble3D val="0"/>
            <c:spPr>
              <a:solidFill>
                <a:schemeClr val="bg1"/>
              </a:solidFill>
              <a:ln w="12700">
                <a:solidFill>
                  <a:schemeClr val="bg2">
                    <a:lumMod val="25000"/>
                  </a:schemeClr>
                </a:solidFill>
              </a:ln>
              <a:effectLst/>
            </c:spPr>
            <c:extLst>
              <c:ext xmlns:c16="http://schemas.microsoft.com/office/drawing/2014/chart" uri="{C3380CC4-5D6E-409C-BE32-E72D297353CC}">
                <c16:uniqueId val="{0000000C-C100-4940-87BF-E5765FC746B8}"/>
              </c:ext>
            </c:extLst>
          </c:dPt>
          <c:dPt>
            <c:idx val="18"/>
            <c:bubble3D val="0"/>
            <c:spPr>
              <a:solidFill>
                <a:schemeClr val="accent6"/>
              </a:solidFill>
              <a:ln w="19050">
                <a:solidFill>
                  <a:schemeClr val="lt1"/>
                </a:solidFill>
              </a:ln>
              <a:effectLst/>
            </c:spPr>
            <c:extLst>
              <c:ext xmlns:c16="http://schemas.microsoft.com/office/drawing/2014/chart" uri="{C3380CC4-5D6E-409C-BE32-E72D297353CC}">
                <c16:uniqueId val="{0000002A-C100-4940-87BF-E5765FC746B8}"/>
              </c:ext>
            </c:extLst>
          </c:dPt>
          <c:dPt>
            <c:idx val="19"/>
            <c:bubble3D val="0"/>
            <c:spPr>
              <a:solidFill>
                <a:schemeClr val="accent6">
                  <a:lumMod val="60000"/>
                  <a:lumOff val="40000"/>
                </a:schemeClr>
              </a:solidFill>
              <a:ln w="19050">
                <a:solidFill>
                  <a:schemeClr val="lt1"/>
                </a:solidFill>
              </a:ln>
              <a:effectLst/>
            </c:spPr>
            <c:extLst>
              <c:ext xmlns:c16="http://schemas.microsoft.com/office/drawing/2014/chart" uri="{C3380CC4-5D6E-409C-BE32-E72D297353CC}">
                <c16:uniqueId val="{00000034-C100-4940-87BF-E5765FC746B8}"/>
              </c:ext>
            </c:extLst>
          </c:dPt>
          <c:dPt>
            <c:idx val="20"/>
            <c:bubble3D val="0"/>
            <c:spPr>
              <a:solidFill>
                <a:schemeClr val="bg2">
                  <a:lumMod val="75000"/>
                </a:schemeClr>
              </a:solidFill>
              <a:ln w="19050">
                <a:solidFill>
                  <a:schemeClr val="lt1"/>
                </a:solidFill>
              </a:ln>
              <a:effectLst/>
            </c:spPr>
            <c:extLst>
              <c:ext xmlns:c16="http://schemas.microsoft.com/office/drawing/2014/chart" uri="{C3380CC4-5D6E-409C-BE32-E72D297353CC}">
                <c16:uniqueId val="{00000021-C100-4940-87BF-E5765FC746B8}"/>
              </c:ext>
            </c:extLst>
          </c:dPt>
          <c:dPt>
            <c:idx val="21"/>
            <c:bubble3D val="0"/>
            <c:spPr>
              <a:solidFill>
                <a:schemeClr val="accent4">
                  <a:lumMod val="60000"/>
                  <a:lumOff val="40000"/>
                </a:schemeClr>
              </a:solidFill>
              <a:ln w="19050">
                <a:solidFill>
                  <a:schemeClr val="lt1"/>
                </a:solidFill>
              </a:ln>
              <a:effectLst/>
            </c:spPr>
            <c:extLst>
              <c:ext xmlns:c16="http://schemas.microsoft.com/office/drawing/2014/chart" uri="{C3380CC4-5D6E-409C-BE32-E72D297353CC}">
                <c16:uniqueId val="{00000017-C100-4940-87BF-E5765FC746B8}"/>
              </c:ext>
            </c:extLst>
          </c:dPt>
          <c:dPt>
            <c:idx val="22"/>
            <c:bubble3D val="0"/>
            <c:spPr>
              <a:solidFill>
                <a:srgbClr val="E12809"/>
              </a:solidFill>
              <a:ln w="19050">
                <a:solidFill>
                  <a:schemeClr val="lt1"/>
                </a:solidFill>
              </a:ln>
              <a:effectLst/>
            </c:spPr>
            <c:extLst>
              <c:ext xmlns:c16="http://schemas.microsoft.com/office/drawing/2014/chart" uri="{C3380CC4-5D6E-409C-BE32-E72D297353CC}">
                <c16:uniqueId val="{0000000D-C100-4940-87BF-E5765FC746B8}"/>
              </c:ext>
            </c:extLst>
          </c:dPt>
          <c:dPt>
            <c:idx val="23"/>
            <c:bubble3D val="0"/>
            <c:spPr>
              <a:solidFill>
                <a:schemeClr val="bg1"/>
              </a:solidFill>
              <a:ln w="12700">
                <a:solidFill>
                  <a:schemeClr val="bg2">
                    <a:lumMod val="25000"/>
                  </a:schemeClr>
                </a:solidFill>
              </a:ln>
              <a:effectLst/>
            </c:spPr>
            <c:extLst>
              <c:ext xmlns:c16="http://schemas.microsoft.com/office/drawing/2014/chart" uri="{C3380CC4-5D6E-409C-BE32-E72D297353CC}">
                <c16:uniqueId val="{0000002B-C100-4940-87BF-E5765FC746B8}"/>
              </c:ext>
            </c:extLst>
          </c:dPt>
          <c:dPt>
            <c:idx val="24"/>
            <c:bubble3D val="0"/>
            <c:spPr>
              <a:solidFill>
                <a:schemeClr val="accent6"/>
              </a:solidFill>
              <a:ln w="19050">
                <a:solidFill>
                  <a:schemeClr val="lt1"/>
                </a:solidFill>
              </a:ln>
              <a:effectLst/>
            </c:spPr>
            <c:extLst>
              <c:ext xmlns:c16="http://schemas.microsoft.com/office/drawing/2014/chart" uri="{C3380CC4-5D6E-409C-BE32-E72D297353CC}">
                <c16:uniqueId val="{00000035-C100-4940-87BF-E5765FC746B8}"/>
              </c:ext>
            </c:extLst>
          </c:dPt>
          <c:dPt>
            <c:idx val="25"/>
            <c:bubble3D val="0"/>
            <c:spPr>
              <a:solidFill>
                <a:schemeClr val="accent6">
                  <a:lumMod val="60000"/>
                  <a:lumOff val="40000"/>
                </a:schemeClr>
              </a:solidFill>
              <a:ln w="19050">
                <a:solidFill>
                  <a:schemeClr val="lt1"/>
                </a:solidFill>
              </a:ln>
              <a:effectLst/>
            </c:spPr>
            <c:extLst>
              <c:ext xmlns:c16="http://schemas.microsoft.com/office/drawing/2014/chart" uri="{C3380CC4-5D6E-409C-BE32-E72D297353CC}">
                <c16:uniqueId val="{00000022-C100-4940-87BF-E5765FC746B8}"/>
              </c:ext>
            </c:extLst>
          </c:dPt>
          <c:dPt>
            <c:idx val="26"/>
            <c:bubble3D val="0"/>
            <c:spPr>
              <a:solidFill>
                <a:schemeClr val="bg2">
                  <a:lumMod val="75000"/>
                </a:schemeClr>
              </a:solidFill>
              <a:ln w="19050">
                <a:solidFill>
                  <a:schemeClr val="lt1"/>
                </a:solidFill>
              </a:ln>
              <a:effectLst/>
            </c:spPr>
            <c:extLst>
              <c:ext xmlns:c16="http://schemas.microsoft.com/office/drawing/2014/chart" uri="{C3380CC4-5D6E-409C-BE32-E72D297353CC}">
                <c16:uniqueId val="{00000018-C100-4940-87BF-E5765FC746B8}"/>
              </c:ext>
            </c:extLst>
          </c:dPt>
          <c:dPt>
            <c:idx val="27"/>
            <c:bubble3D val="0"/>
            <c:spPr>
              <a:solidFill>
                <a:schemeClr val="accent4">
                  <a:lumMod val="60000"/>
                  <a:lumOff val="40000"/>
                </a:schemeClr>
              </a:solidFill>
              <a:ln w="19050">
                <a:solidFill>
                  <a:schemeClr val="lt1"/>
                </a:solidFill>
              </a:ln>
              <a:effectLst/>
            </c:spPr>
            <c:extLst>
              <c:ext xmlns:c16="http://schemas.microsoft.com/office/drawing/2014/chart" uri="{C3380CC4-5D6E-409C-BE32-E72D297353CC}">
                <c16:uniqueId val="{0000000E-C100-4940-87BF-E5765FC746B8}"/>
              </c:ext>
            </c:extLst>
          </c:dPt>
          <c:dPt>
            <c:idx val="28"/>
            <c:bubble3D val="0"/>
            <c:spPr>
              <a:solidFill>
                <a:srgbClr val="E12809"/>
              </a:solidFill>
              <a:ln w="19050">
                <a:solidFill>
                  <a:schemeClr val="lt1"/>
                </a:solidFill>
              </a:ln>
              <a:effectLst/>
            </c:spPr>
            <c:extLst>
              <c:ext xmlns:c16="http://schemas.microsoft.com/office/drawing/2014/chart" uri="{C3380CC4-5D6E-409C-BE32-E72D297353CC}">
                <c16:uniqueId val="{0000002C-C100-4940-87BF-E5765FC746B8}"/>
              </c:ext>
            </c:extLst>
          </c:dPt>
          <c:dPt>
            <c:idx val="29"/>
            <c:bubble3D val="0"/>
            <c:spPr>
              <a:solidFill>
                <a:schemeClr val="bg1"/>
              </a:solidFill>
              <a:ln w="12700">
                <a:solidFill>
                  <a:schemeClr val="bg2">
                    <a:lumMod val="25000"/>
                  </a:schemeClr>
                </a:solidFill>
              </a:ln>
              <a:effectLst/>
            </c:spPr>
            <c:extLst>
              <c:ext xmlns:c16="http://schemas.microsoft.com/office/drawing/2014/chart" uri="{C3380CC4-5D6E-409C-BE32-E72D297353CC}">
                <c16:uniqueId val="{00000036-C100-4940-87BF-E5765FC746B8}"/>
              </c:ext>
            </c:extLst>
          </c:dPt>
          <c:dPt>
            <c:idx val="30"/>
            <c:bubble3D val="0"/>
            <c:spPr>
              <a:solidFill>
                <a:schemeClr val="accent6"/>
              </a:solidFill>
              <a:ln w="19050">
                <a:solidFill>
                  <a:schemeClr val="lt1"/>
                </a:solidFill>
              </a:ln>
              <a:effectLst/>
            </c:spPr>
            <c:extLst>
              <c:ext xmlns:c16="http://schemas.microsoft.com/office/drawing/2014/chart" uri="{C3380CC4-5D6E-409C-BE32-E72D297353CC}">
                <c16:uniqueId val="{00000023-C100-4940-87BF-E5765FC746B8}"/>
              </c:ext>
            </c:extLst>
          </c:dPt>
          <c:dPt>
            <c:idx val="31"/>
            <c:bubble3D val="0"/>
            <c:spPr>
              <a:solidFill>
                <a:schemeClr val="accent6">
                  <a:lumMod val="60000"/>
                  <a:lumOff val="40000"/>
                </a:schemeClr>
              </a:solidFill>
              <a:ln w="19050">
                <a:solidFill>
                  <a:schemeClr val="lt1"/>
                </a:solidFill>
              </a:ln>
              <a:effectLst/>
            </c:spPr>
            <c:extLst>
              <c:ext xmlns:c16="http://schemas.microsoft.com/office/drawing/2014/chart" uri="{C3380CC4-5D6E-409C-BE32-E72D297353CC}">
                <c16:uniqueId val="{00000019-C100-4940-87BF-E5765FC746B8}"/>
              </c:ext>
            </c:extLst>
          </c:dPt>
          <c:dPt>
            <c:idx val="32"/>
            <c:bubble3D val="0"/>
            <c:spPr>
              <a:solidFill>
                <a:schemeClr val="bg2">
                  <a:lumMod val="75000"/>
                </a:schemeClr>
              </a:solidFill>
              <a:ln w="19050">
                <a:solidFill>
                  <a:schemeClr val="lt1"/>
                </a:solidFill>
              </a:ln>
              <a:effectLst/>
            </c:spPr>
            <c:extLst>
              <c:ext xmlns:c16="http://schemas.microsoft.com/office/drawing/2014/chart" uri="{C3380CC4-5D6E-409C-BE32-E72D297353CC}">
                <c16:uniqueId val="{0000000F-C100-4940-87BF-E5765FC746B8}"/>
              </c:ext>
            </c:extLst>
          </c:dPt>
          <c:dPt>
            <c:idx val="33"/>
            <c:bubble3D val="0"/>
            <c:spPr>
              <a:solidFill>
                <a:schemeClr val="accent4">
                  <a:lumMod val="60000"/>
                  <a:lumOff val="40000"/>
                </a:schemeClr>
              </a:solidFill>
              <a:ln w="19050">
                <a:solidFill>
                  <a:schemeClr val="lt1"/>
                </a:solidFill>
              </a:ln>
              <a:effectLst/>
            </c:spPr>
            <c:extLst>
              <c:ext xmlns:c16="http://schemas.microsoft.com/office/drawing/2014/chart" uri="{C3380CC4-5D6E-409C-BE32-E72D297353CC}">
                <c16:uniqueId val="{0000002D-C100-4940-87BF-E5765FC746B8}"/>
              </c:ext>
            </c:extLst>
          </c:dPt>
          <c:dPt>
            <c:idx val="34"/>
            <c:bubble3D val="0"/>
            <c:spPr>
              <a:solidFill>
                <a:srgbClr val="E12809"/>
              </a:solidFill>
              <a:ln w="19050">
                <a:solidFill>
                  <a:schemeClr val="lt1"/>
                </a:solidFill>
              </a:ln>
              <a:effectLst/>
            </c:spPr>
            <c:extLst>
              <c:ext xmlns:c16="http://schemas.microsoft.com/office/drawing/2014/chart" uri="{C3380CC4-5D6E-409C-BE32-E72D297353CC}">
                <c16:uniqueId val="{00000037-C100-4940-87BF-E5765FC746B8}"/>
              </c:ext>
            </c:extLst>
          </c:dPt>
          <c:dPt>
            <c:idx val="35"/>
            <c:bubble3D val="0"/>
            <c:spPr>
              <a:solidFill>
                <a:schemeClr val="bg1"/>
              </a:solidFill>
              <a:ln w="12700">
                <a:solidFill>
                  <a:schemeClr val="bg2">
                    <a:lumMod val="25000"/>
                  </a:schemeClr>
                </a:solidFill>
              </a:ln>
              <a:effectLst/>
            </c:spPr>
            <c:extLst>
              <c:ext xmlns:c16="http://schemas.microsoft.com/office/drawing/2014/chart" uri="{C3380CC4-5D6E-409C-BE32-E72D297353CC}">
                <c16:uniqueId val="{00000024-C100-4940-87BF-E5765FC746B8}"/>
              </c:ext>
            </c:extLst>
          </c:dPt>
          <c:dPt>
            <c:idx val="36"/>
            <c:bubble3D val="0"/>
            <c:spPr>
              <a:solidFill>
                <a:schemeClr val="accent6"/>
              </a:solidFill>
              <a:ln w="19050">
                <a:solidFill>
                  <a:schemeClr val="lt1"/>
                </a:solidFill>
              </a:ln>
              <a:effectLst/>
            </c:spPr>
            <c:extLst>
              <c:ext xmlns:c16="http://schemas.microsoft.com/office/drawing/2014/chart" uri="{C3380CC4-5D6E-409C-BE32-E72D297353CC}">
                <c16:uniqueId val="{0000001A-C100-4940-87BF-E5765FC746B8}"/>
              </c:ext>
            </c:extLst>
          </c:dPt>
          <c:dPt>
            <c:idx val="37"/>
            <c:bubble3D val="0"/>
            <c:spPr>
              <a:solidFill>
                <a:schemeClr val="accent6">
                  <a:lumMod val="60000"/>
                  <a:lumOff val="40000"/>
                </a:schemeClr>
              </a:solidFill>
              <a:ln w="19050">
                <a:solidFill>
                  <a:schemeClr val="lt1"/>
                </a:solidFill>
              </a:ln>
              <a:effectLst/>
            </c:spPr>
            <c:extLst>
              <c:ext xmlns:c16="http://schemas.microsoft.com/office/drawing/2014/chart" uri="{C3380CC4-5D6E-409C-BE32-E72D297353CC}">
                <c16:uniqueId val="{00000010-C100-4940-87BF-E5765FC746B8}"/>
              </c:ext>
            </c:extLst>
          </c:dPt>
          <c:dPt>
            <c:idx val="38"/>
            <c:bubble3D val="0"/>
            <c:spPr>
              <a:solidFill>
                <a:schemeClr val="bg2">
                  <a:lumMod val="75000"/>
                </a:schemeClr>
              </a:solidFill>
              <a:ln w="19050">
                <a:solidFill>
                  <a:schemeClr val="lt1"/>
                </a:solidFill>
              </a:ln>
              <a:effectLst/>
            </c:spPr>
            <c:extLst>
              <c:ext xmlns:c16="http://schemas.microsoft.com/office/drawing/2014/chart" uri="{C3380CC4-5D6E-409C-BE32-E72D297353CC}">
                <c16:uniqueId val="{0000002E-C100-4940-87BF-E5765FC746B8}"/>
              </c:ext>
            </c:extLst>
          </c:dPt>
          <c:dPt>
            <c:idx val="39"/>
            <c:bubble3D val="0"/>
            <c:spPr>
              <a:solidFill>
                <a:schemeClr val="accent4">
                  <a:lumMod val="60000"/>
                  <a:lumOff val="40000"/>
                </a:schemeClr>
              </a:solidFill>
              <a:ln w="19050">
                <a:solidFill>
                  <a:schemeClr val="lt1"/>
                </a:solidFill>
              </a:ln>
              <a:effectLst/>
            </c:spPr>
            <c:extLst>
              <c:ext xmlns:c16="http://schemas.microsoft.com/office/drawing/2014/chart" uri="{C3380CC4-5D6E-409C-BE32-E72D297353CC}">
                <c16:uniqueId val="{00000038-C100-4940-87BF-E5765FC746B8}"/>
              </c:ext>
            </c:extLst>
          </c:dPt>
          <c:dPt>
            <c:idx val="40"/>
            <c:bubble3D val="0"/>
            <c:spPr>
              <a:solidFill>
                <a:srgbClr val="E12809"/>
              </a:solidFill>
              <a:ln w="19050">
                <a:solidFill>
                  <a:schemeClr val="lt1"/>
                </a:solidFill>
              </a:ln>
              <a:effectLst/>
            </c:spPr>
            <c:extLst>
              <c:ext xmlns:c16="http://schemas.microsoft.com/office/drawing/2014/chart" uri="{C3380CC4-5D6E-409C-BE32-E72D297353CC}">
                <c16:uniqueId val="{00000025-C100-4940-87BF-E5765FC746B8}"/>
              </c:ext>
            </c:extLst>
          </c:dPt>
          <c:dPt>
            <c:idx val="41"/>
            <c:bubble3D val="0"/>
            <c:spPr>
              <a:solidFill>
                <a:schemeClr val="bg1"/>
              </a:solidFill>
              <a:ln w="12700">
                <a:solidFill>
                  <a:schemeClr val="bg2">
                    <a:lumMod val="25000"/>
                  </a:schemeClr>
                </a:solidFill>
              </a:ln>
              <a:effectLst/>
            </c:spPr>
            <c:extLst>
              <c:ext xmlns:c16="http://schemas.microsoft.com/office/drawing/2014/chart" uri="{C3380CC4-5D6E-409C-BE32-E72D297353CC}">
                <c16:uniqueId val="{0000001B-C100-4940-87BF-E5765FC746B8}"/>
              </c:ext>
            </c:extLst>
          </c:dPt>
          <c:dPt>
            <c:idx val="42"/>
            <c:bubble3D val="0"/>
            <c:spPr>
              <a:solidFill>
                <a:schemeClr val="accent6"/>
              </a:solidFill>
              <a:ln w="19050">
                <a:solidFill>
                  <a:schemeClr val="lt1"/>
                </a:solidFill>
              </a:ln>
              <a:effectLst/>
            </c:spPr>
            <c:extLst>
              <c:ext xmlns:c16="http://schemas.microsoft.com/office/drawing/2014/chart" uri="{C3380CC4-5D6E-409C-BE32-E72D297353CC}">
                <c16:uniqueId val="{00000011-C100-4940-87BF-E5765FC746B8}"/>
              </c:ext>
            </c:extLst>
          </c:dPt>
          <c:dPt>
            <c:idx val="43"/>
            <c:bubble3D val="0"/>
            <c:spPr>
              <a:solidFill>
                <a:schemeClr val="accent6">
                  <a:lumMod val="60000"/>
                  <a:lumOff val="40000"/>
                </a:schemeClr>
              </a:solidFill>
              <a:ln w="19050">
                <a:solidFill>
                  <a:schemeClr val="lt1"/>
                </a:solidFill>
              </a:ln>
              <a:effectLst/>
            </c:spPr>
            <c:extLst>
              <c:ext xmlns:c16="http://schemas.microsoft.com/office/drawing/2014/chart" uri="{C3380CC4-5D6E-409C-BE32-E72D297353CC}">
                <c16:uniqueId val="{0000002F-C100-4940-87BF-E5765FC746B8}"/>
              </c:ext>
            </c:extLst>
          </c:dPt>
          <c:dPt>
            <c:idx val="44"/>
            <c:bubble3D val="0"/>
            <c:spPr>
              <a:solidFill>
                <a:schemeClr val="bg2">
                  <a:lumMod val="75000"/>
                </a:schemeClr>
              </a:solidFill>
              <a:ln w="19050">
                <a:solidFill>
                  <a:schemeClr val="lt1"/>
                </a:solidFill>
              </a:ln>
              <a:effectLst/>
            </c:spPr>
            <c:extLst>
              <c:ext xmlns:c16="http://schemas.microsoft.com/office/drawing/2014/chart" uri="{C3380CC4-5D6E-409C-BE32-E72D297353CC}">
                <c16:uniqueId val="{00000039-C100-4940-87BF-E5765FC746B8}"/>
              </c:ext>
            </c:extLst>
          </c:dPt>
          <c:dPt>
            <c:idx val="45"/>
            <c:bubble3D val="0"/>
            <c:spPr>
              <a:solidFill>
                <a:schemeClr val="accent4">
                  <a:lumMod val="60000"/>
                  <a:lumOff val="40000"/>
                </a:schemeClr>
              </a:solidFill>
              <a:ln w="19050">
                <a:solidFill>
                  <a:schemeClr val="lt1"/>
                </a:solidFill>
              </a:ln>
              <a:effectLst/>
            </c:spPr>
            <c:extLst>
              <c:ext xmlns:c16="http://schemas.microsoft.com/office/drawing/2014/chart" uri="{C3380CC4-5D6E-409C-BE32-E72D297353CC}">
                <c16:uniqueId val="{00000026-C100-4940-87BF-E5765FC746B8}"/>
              </c:ext>
            </c:extLst>
          </c:dPt>
          <c:dPt>
            <c:idx val="46"/>
            <c:bubble3D val="0"/>
            <c:spPr>
              <a:solidFill>
                <a:srgbClr val="E12809"/>
              </a:solidFill>
              <a:ln w="19050">
                <a:solidFill>
                  <a:schemeClr val="lt1"/>
                </a:solidFill>
              </a:ln>
              <a:effectLst/>
            </c:spPr>
            <c:extLst>
              <c:ext xmlns:c16="http://schemas.microsoft.com/office/drawing/2014/chart" uri="{C3380CC4-5D6E-409C-BE32-E72D297353CC}">
                <c16:uniqueId val="{0000001C-C100-4940-87BF-E5765FC746B8}"/>
              </c:ext>
            </c:extLst>
          </c:dPt>
          <c:dPt>
            <c:idx val="47"/>
            <c:bubble3D val="0"/>
            <c:spPr>
              <a:solidFill>
                <a:schemeClr val="bg1"/>
              </a:solidFill>
              <a:ln w="12700">
                <a:solidFill>
                  <a:schemeClr val="bg2">
                    <a:lumMod val="25000"/>
                  </a:schemeClr>
                </a:solidFill>
              </a:ln>
              <a:effectLst/>
            </c:spPr>
            <c:extLst>
              <c:ext xmlns:c16="http://schemas.microsoft.com/office/drawing/2014/chart" uri="{C3380CC4-5D6E-409C-BE32-E72D297353CC}">
                <c16:uniqueId val="{00000012-C100-4940-87BF-E5765FC746B8}"/>
              </c:ext>
            </c:extLst>
          </c:dPt>
          <c:dPt>
            <c:idx val="48"/>
            <c:bubble3D val="0"/>
            <c:spPr>
              <a:solidFill>
                <a:schemeClr val="accent6"/>
              </a:solidFill>
              <a:ln w="19050">
                <a:solidFill>
                  <a:schemeClr val="lt1"/>
                </a:solidFill>
              </a:ln>
              <a:effectLst/>
            </c:spPr>
            <c:extLst>
              <c:ext xmlns:c16="http://schemas.microsoft.com/office/drawing/2014/chart" uri="{C3380CC4-5D6E-409C-BE32-E72D297353CC}">
                <c16:uniqueId val="{00000030-C100-4940-87BF-E5765FC746B8}"/>
              </c:ext>
            </c:extLst>
          </c:dPt>
          <c:dPt>
            <c:idx val="49"/>
            <c:bubble3D val="0"/>
            <c:spPr>
              <a:solidFill>
                <a:schemeClr val="accent6">
                  <a:lumMod val="60000"/>
                  <a:lumOff val="40000"/>
                </a:schemeClr>
              </a:solidFill>
              <a:ln w="19050">
                <a:solidFill>
                  <a:schemeClr val="lt1"/>
                </a:solidFill>
              </a:ln>
              <a:effectLst/>
            </c:spPr>
            <c:extLst>
              <c:ext xmlns:c16="http://schemas.microsoft.com/office/drawing/2014/chart" uri="{C3380CC4-5D6E-409C-BE32-E72D297353CC}">
                <c16:uniqueId val="{0000003A-C100-4940-87BF-E5765FC746B8}"/>
              </c:ext>
            </c:extLst>
          </c:dPt>
          <c:dPt>
            <c:idx val="50"/>
            <c:bubble3D val="0"/>
            <c:spPr>
              <a:solidFill>
                <a:schemeClr val="bg2">
                  <a:lumMod val="75000"/>
                </a:schemeClr>
              </a:solidFill>
              <a:ln w="19050">
                <a:solidFill>
                  <a:schemeClr val="lt1"/>
                </a:solidFill>
              </a:ln>
              <a:effectLst/>
            </c:spPr>
            <c:extLst>
              <c:ext xmlns:c16="http://schemas.microsoft.com/office/drawing/2014/chart" uri="{C3380CC4-5D6E-409C-BE32-E72D297353CC}">
                <c16:uniqueId val="{00000068-3E0A-4B1A-A1F7-6AFCC28C9474}"/>
              </c:ext>
            </c:extLst>
          </c:dPt>
          <c:dPt>
            <c:idx val="51"/>
            <c:bubble3D val="0"/>
            <c:spPr>
              <a:solidFill>
                <a:schemeClr val="accent4">
                  <a:lumMod val="60000"/>
                  <a:lumOff val="40000"/>
                </a:schemeClr>
              </a:solidFill>
              <a:ln w="19050">
                <a:solidFill>
                  <a:schemeClr val="lt1"/>
                </a:solidFill>
              </a:ln>
              <a:effectLst/>
            </c:spPr>
            <c:extLst>
              <c:ext xmlns:c16="http://schemas.microsoft.com/office/drawing/2014/chart" uri="{C3380CC4-5D6E-409C-BE32-E72D297353CC}">
                <c16:uniqueId val="{0000006A-3E0A-4B1A-A1F7-6AFCC28C9474}"/>
              </c:ext>
            </c:extLst>
          </c:dPt>
          <c:dPt>
            <c:idx val="52"/>
            <c:bubble3D val="0"/>
            <c:spPr>
              <a:solidFill>
                <a:srgbClr val="E12809"/>
              </a:solidFill>
              <a:ln w="19050">
                <a:solidFill>
                  <a:schemeClr val="lt1"/>
                </a:solidFill>
              </a:ln>
              <a:effectLst/>
            </c:spPr>
            <c:extLst>
              <c:ext xmlns:c16="http://schemas.microsoft.com/office/drawing/2014/chart" uri="{C3380CC4-5D6E-409C-BE32-E72D297353CC}">
                <c16:uniqueId val="{0000006B-3E0A-4B1A-A1F7-6AFCC28C9474}"/>
              </c:ext>
            </c:extLst>
          </c:dPt>
          <c:dPt>
            <c:idx val="53"/>
            <c:bubble3D val="0"/>
            <c:spPr>
              <a:solidFill>
                <a:schemeClr val="bg1"/>
              </a:solidFill>
              <a:ln w="12700">
                <a:solidFill>
                  <a:schemeClr val="bg2">
                    <a:lumMod val="25000"/>
                  </a:schemeClr>
                </a:solidFill>
              </a:ln>
              <a:effectLst/>
            </c:spPr>
            <c:extLst>
              <c:ext xmlns:c16="http://schemas.microsoft.com/office/drawing/2014/chart" uri="{C3380CC4-5D6E-409C-BE32-E72D297353CC}">
                <c16:uniqueId val="{00000065-3E0A-4B1A-A1F7-6AFCC28C9474}"/>
              </c:ext>
            </c:extLst>
          </c:dPt>
          <c:dPt>
            <c:idx val="54"/>
            <c:bubble3D val="0"/>
            <c:spPr>
              <a:solidFill>
                <a:schemeClr val="accent6"/>
              </a:solidFill>
              <a:ln w="19050">
                <a:solidFill>
                  <a:schemeClr val="lt1"/>
                </a:solidFill>
              </a:ln>
              <a:effectLst/>
            </c:spPr>
            <c:extLst>
              <c:ext xmlns:c16="http://schemas.microsoft.com/office/drawing/2014/chart" uri="{C3380CC4-5D6E-409C-BE32-E72D297353CC}">
                <c16:uniqueId val="{00000066-3E0A-4B1A-A1F7-6AFCC28C9474}"/>
              </c:ext>
            </c:extLst>
          </c:dPt>
          <c:dPt>
            <c:idx val="55"/>
            <c:bubble3D val="0"/>
            <c:spPr>
              <a:solidFill>
                <a:schemeClr val="accent6">
                  <a:lumMod val="60000"/>
                  <a:lumOff val="40000"/>
                </a:schemeClr>
              </a:solidFill>
              <a:ln w="19050">
                <a:solidFill>
                  <a:schemeClr val="lt1"/>
                </a:solidFill>
              </a:ln>
              <a:effectLst/>
            </c:spPr>
            <c:extLst>
              <c:ext xmlns:c16="http://schemas.microsoft.com/office/drawing/2014/chart" uri="{C3380CC4-5D6E-409C-BE32-E72D297353CC}">
                <c16:uniqueId val="{00000067-3E0A-4B1A-A1F7-6AFCC28C9474}"/>
              </c:ext>
            </c:extLst>
          </c:dPt>
          <c:dPt>
            <c:idx val="56"/>
            <c:bubble3D val="0"/>
            <c:spPr>
              <a:solidFill>
                <a:schemeClr val="bg2">
                  <a:lumMod val="75000"/>
                </a:schemeClr>
              </a:solidFill>
              <a:ln w="19050">
                <a:solidFill>
                  <a:schemeClr val="lt1"/>
                </a:solidFill>
              </a:ln>
              <a:effectLst/>
            </c:spPr>
            <c:extLst>
              <c:ext xmlns:c16="http://schemas.microsoft.com/office/drawing/2014/chart" uri="{C3380CC4-5D6E-409C-BE32-E72D297353CC}">
                <c16:uniqueId val="{00000069-3E0A-4B1A-A1F7-6AFCC28C9474}"/>
              </c:ext>
            </c:extLst>
          </c:dPt>
          <c:dPt>
            <c:idx val="57"/>
            <c:bubble3D val="0"/>
            <c:spPr>
              <a:solidFill>
                <a:schemeClr val="accent4">
                  <a:lumMod val="60000"/>
                  <a:lumOff val="40000"/>
                </a:schemeClr>
              </a:solidFill>
              <a:ln w="19050">
                <a:solidFill>
                  <a:schemeClr val="lt1"/>
                </a:solidFill>
              </a:ln>
              <a:effectLst/>
            </c:spPr>
            <c:extLst>
              <c:ext xmlns:c16="http://schemas.microsoft.com/office/drawing/2014/chart" uri="{C3380CC4-5D6E-409C-BE32-E72D297353CC}">
                <c16:uniqueId val="{0000006C-3E0A-4B1A-A1F7-6AFCC28C9474}"/>
              </c:ext>
            </c:extLst>
          </c:dPt>
          <c:dPt>
            <c:idx val="58"/>
            <c:bubble3D val="0"/>
            <c:spPr>
              <a:solidFill>
                <a:srgbClr val="E12809"/>
              </a:solidFill>
              <a:ln w="19050">
                <a:solidFill>
                  <a:schemeClr val="lt1"/>
                </a:solidFill>
              </a:ln>
              <a:effectLst/>
            </c:spPr>
            <c:extLst>
              <c:ext xmlns:c16="http://schemas.microsoft.com/office/drawing/2014/chart" uri="{C3380CC4-5D6E-409C-BE32-E72D297353CC}">
                <c16:uniqueId val="{0000006D-3E0A-4B1A-A1F7-6AFCC28C9474}"/>
              </c:ext>
            </c:extLst>
          </c:dPt>
          <c:dPt>
            <c:idx val="59"/>
            <c:bubble3D val="0"/>
            <c:spPr>
              <a:solidFill>
                <a:schemeClr val="bg1"/>
              </a:solidFill>
              <a:ln w="12700">
                <a:solidFill>
                  <a:schemeClr val="bg2">
                    <a:lumMod val="25000"/>
                  </a:schemeClr>
                </a:solidFill>
              </a:ln>
              <a:effectLst/>
            </c:spPr>
            <c:extLst>
              <c:ext xmlns:c16="http://schemas.microsoft.com/office/drawing/2014/chart" uri="{C3380CC4-5D6E-409C-BE32-E72D297353CC}">
                <c16:uniqueId val="{00000064-3E0A-4B1A-A1F7-6AFCC28C9474}"/>
              </c:ext>
            </c:extLst>
          </c:dPt>
          <c:val>
            <c:numRef>
              <c:f>'Env Wheel'!$B$2:$B$61</c:f>
              <c:numCache>
                <c:formatCode>General</c:formatCode>
                <c:ptCount val="60"/>
                <c:pt idx="0">
                  <c:v>0</c:v>
                </c:pt>
                <c:pt idx="1">
                  <c:v>0</c:v>
                </c:pt>
                <c:pt idx="2">
                  <c:v>0</c:v>
                </c:pt>
                <c:pt idx="3">
                  <c:v>0</c:v>
                </c:pt>
                <c:pt idx="4">
                  <c:v>0</c:v>
                </c:pt>
                <c:pt idx="5">
                  <c:v>1</c:v>
                </c:pt>
                <c:pt idx="6">
                  <c:v>0</c:v>
                </c:pt>
                <c:pt idx="7">
                  <c:v>0</c:v>
                </c:pt>
                <c:pt idx="8">
                  <c:v>0</c:v>
                </c:pt>
                <c:pt idx="9">
                  <c:v>0</c:v>
                </c:pt>
                <c:pt idx="10">
                  <c:v>0</c:v>
                </c:pt>
                <c:pt idx="11">
                  <c:v>1</c:v>
                </c:pt>
                <c:pt idx="12">
                  <c:v>0</c:v>
                </c:pt>
                <c:pt idx="13">
                  <c:v>0</c:v>
                </c:pt>
                <c:pt idx="14">
                  <c:v>0</c:v>
                </c:pt>
                <c:pt idx="15">
                  <c:v>0</c:v>
                </c:pt>
                <c:pt idx="16">
                  <c:v>0</c:v>
                </c:pt>
                <c:pt idx="17">
                  <c:v>1</c:v>
                </c:pt>
                <c:pt idx="18">
                  <c:v>0</c:v>
                </c:pt>
                <c:pt idx="19">
                  <c:v>0</c:v>
                </c:pt>
                <c:pt idx="20">
                  <c:v>0</c:v>
                </c:pt>
                <c:pt idx="21">
                  <c:v>0</c:v>
                </c:pt>
                <c:pt idx="22">
                  <c:v>0</c:v>
                </c:pt>
                <c:pt idx="23">
                  <c:v>1</c:v>
                </c:pt>
                <c:pt idx="24">
                  <c:v>0</c:v>
                </c:pt>
                <c:pt idx="25">
                  <c:v>0</c:v>
                </c:pt>
                <c:pt idx="26">
                  <c:v>0</c:v>
                </c:pt>
                <c:pt idx="27">
                  <c:v>0</c:v>
                </c:pt>
                <c:pt idx="28">
                  <c:v>0</c:v>
                </c:pt>
                <c:pt idx="29">
                  <c:v>1</c:v>
                </c:pt>
                <c:pt idx="30">
                  <c:v>0</c:v>
                </c:pt>
                <c:pt idx="31">
                  <c:v>0</c:v>
                </c:pt>
                <c:pt idx="32">
                  <c:v>0</c:v>
                </c:pt>
                <c:pt idx="33">
                  <c:v>0</c:v>
                </c:pt>
                <c:pt idx="34">
                  <c:v>0</c:v>
                </c:pt>
                <c:pt idx="35">
                  <c:v>1</c:v>
                </c:pt>
                <c:pt idx="36">
                  <c:v>0</c:v>
                </c:pt>
                <c:pt idx="37">
                  <c:v>0</c:v>
                </c:pt>
                <c:pt idx="38">
                  <c:v>0</c:v>
                </c:pt>
                <c:pt idx="39">
                  <c:v>0</c:v>
                </c:pt>
                <c:pt idx="40">
                  <c:v>0</c:v>
                </c:pt>
                <c:pt idx="41">
                  <c:v>1</c:v>
                </c:pt>
                <c:pt idx="42">
                  <c:v>0</c:v>
                </c:pt>
                <c:pt idx="43">
                  <c:v>0</c:v>
                </c:pt>
                <c:pt idx="44">
                  <c:v>0</c:v>
                </c:pt>
                <c:pt idx="45">
                  <c:v>0</c:v>
                </c:pt>
                <c:pt idx="46">
                  <c:v>0</c:v>
                </c:pt>
                <c:pt idx="47">
                  <c:v>1</c:v>
                </c:pt>
                <c:pt idx="48">
                  <c:v>0</c:v>
                </c:pt>
                <c:pt idx="49">
                  <c:v>0</c:v>
                </c:pt>
                <c:pt idx="50">
                  <c:v>0</c:v>
                </c:pt>
                <c:pt idx="51">
                  <c:v>0</c:v>
                </c:pt>
                <c:pt idx="52">
                  <c:v>0</c:v>
                </c:pt>
                <c:pt idx="53">
                  <c:v>1</c:v>
                </c:pt>
                <c:pt idx="54">
                  <c:v>0</c:v>
                </c:pt>
                <c:pt idx="55">
                  <c:v>0</c:v>
                </c:pt>
                <c:pt idx="56">
                  <c:v>0</c:v>
                </c:pt>
                <c:pt idx="57">
                  <c:v>0</c:v>
                </c:pt>
                <c:pt idx="58">
                  <c:v>0</c:v>
                </c:pt>
                <c:pt idx="59">
                  <c:v>1</c:v>
                </c:pt>
              </c:numCache>
            </c:numRef>
          </c:val>
          <c:extLst>
            <c:ext xmlns:c16="http://schemas.microsoft.com/office/drawing/2014/chart" uri="{C3380CC4-5D6E-409C-BE32-E72D297353CC}">
              <c16:uniqueId val="{00000000-C100-4940-87BF-E5765FC746B8}"/>
            </c:ext>
          </c:extLst>
        </c:ser>
        <c:dLbls>
          <c:showLegendKey val="0"/>
          <c:showVal val="0"/>
          <c:showCatName val="0"/>
          <c:showSerName val="0"/>
          <c:showPercent val="0"/>
          <c:showBubbleSize val="0"/>
          <c:showLeaderLines val="1"/>
        </c:dLbls>
        <c:firstSliceAng val="0"/>
        <c:holeSize val="61"/>
      </c:doughnutChart>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doughnutChart>
        <c:varyColors val="1"/>
        <c:ser>
          <c:idx val="0"/>
          <c:order val="0"/>
          <c:explosion val="18"/>
          <c:dPt>
            <c:idx val="0"/>
            <c:bubble3D val="0"/>
            <c:spPr>
              <a:solidFill>
                <a:schemeClr val="accent6"/>
              </a:solidFill>
              <a:ln w="19050">
                <a:solidFill>
                  <a:schemeClr val="lt1"/>
                </a:solidFill>
              </a:ln>
              <a:effectLst/>
            </c:spPr>
            <c:extLst>
              <c:ext xmlns:c16="http://schemas.microsoft.com/office/drawing/2014/chart" uri="{C3380CC4-5D6E-409C-BE32-E72D297353CC}">
                <c16:uniqueId val="{00000001-9BED-4C73-AEFD-D165DBCFEDD2}"/>
              </c:ext>
            </c:extLst>
          </c:dPt>
          <c:dPt>
            <c:idx val="1"/>
            <c:bubble3D val="0"/>
            <c:spPr>
              <a:solidFill>
                <a:schemeClr val="accent6">
                  <a:lumMod val="60000"/>
                  <a:lumOff val="40000"/>
                </a:schemeClr>
              </a:solidFill>
              <a:ln w="19050">
                <a:solidFill>
                  <a:schemeClr val="lt1"/>
                </a:solidFill>
              </a:ln>
              <a:effectLst/>
            </c:spPr>
            <c:extLst>
              <c:ext xmlns:c16="http://schemas.microsoft.com/office/drawing/2014/chart" uri="{C3380CC4-5D6E-409C-BE32-E72D297353CC}">
                <c16:uniqueId val="{00000003-9BED-4C73-AEFD-D165DBCFEDD2}"/>
              </c:ext>
            </c:extLst>
          </c:dPt>
          <c:dPt>
            <c:idx val="2"/>
            <c:bubble3D val="0"/>
            <c:spPr>
              <a:solidFill>
                <a:schemeClr val="bg2">
                  <a:lumMod val="75000"/>
                </a:schemeClr>
              </a:solidFill>
              <a:ln w="19050">
                <a:solidFill>
                  <a:schemeClr val="lt1"/>
                </a:solidFill>
              </a:ln>
              <a:effectLst/>
            </c:spPr>
            <c:extLst>
              <c:ext xmlns:c16="http://schemas.microsoft.com/office/drawing/2014/chart" uri="{C3380CC4-5D6E-409C-BE32-E72D297353CC}">
                <c16:uniqueId val="{00000005-9BED-4C73-AEFD-D165DBCFEDD2}"/>
              </c:ext>
            </c:extLst>
          </c:dPt>
          <c:dPt>
            <c:idx val="3"/>
            <c:bubble3D val="0"/>
            <c:spPr>
              <a:solidFill>
                <a:schemeClr val="accent4">
                  <a:lumMod val="60000"/>
                  <a:lumOff val="40000"/>
                </a:schemeClr>
              </a:solidFill>
              <a:ln w="19050">
                <a:solidFill>
                  <a:schemeClr val="lt1"/>
                </a:solidFill>
              </a:ln>
              <a:effectLst/>
            </c:spPr>
            <c:extLst>
              <c:ext xmlns:c16="http://schemas.microsoft.com/office/drawing/2014/chart" uri="{C3380CC4-5D6E-409C-BE32-E72D297353CC}">
                <c16:uniqueId val="{00000007-9BED-4C73-AEFD-D165DBCFEDD2}"/>
              </c:ext>
            </c:extLst>
          </c:dPt>
          <c:dPt>
            <c:idx val="4"/>
            <c:bubble3D val="0"/>
            <c:spPr>
              <a:solidFill>
                <a:srgbClr val="E12809"/>
              </a:solidFill>
              <a:ln w="19050">
                <a:solidFill>
                  <a:schemeClr val="lt1"/>
                </a:solidFill>
              </a:ln>
              <a:effectLst/>
            </c:spPr>
            <c:extLst>
              <c:ext xmlns:c16="http://schemas.microsoft.com/office/drawing/2014/chart" uri="{C3380CC4-5D6E-409C-BE32-E72D297353CC}">
                <c16:uniqueId val="{00000009-9BED-4C73-AEFD-D165DBCFEDD2}"/>
              </c:ext>
            </c:extLst>
          </c:dPt>
          <c:dPt>
            <c:idx val="5"/>
            <c:bubble3D val="0"/>
            <c:spPr>
              <a:solidFill>
                <a:schemeClr val="bg1"/>
              </a:solidFill>
              <a:ln w="12700">
                <a:solidFill>
                  <a:schemeClr val="bg2">
                    <a:lumMod val="25000"/>
                  </a:schemeClr>
                </a:solidFill>
              </a:ln>
              <a:effectLst/>
            </c:spPr>
            <c:extLst>
              <c:ext xmlns:c16="http://schemas.microsoft.com/office/drawing/2014/chart" uri="{C3380CC4-5D6E-409C-BE32-E72D297353CC}">
                <c16:uniqueId val="{0000000B-9BED-4C73-AEFD-D165DBCFEDD2}"/>
              </c:ext>
            </c:extLst>
          </c:dPt>
          <c:dPt>
            <c:idx val="6"/>
            <c:bubble3D val="0"/>
            <c:spPr>
              <a:solidFill>
                <a:schemeClr val="accent6"/>
              </a:solidFill>
              <a:ln w="19050">
                <a:solidFill>
                  <a:schemeClr val="lt1"/>
                </a:solidFill>
              </a:ln>
              <a:effectLst/>
            </c:spPr>
            <c:extLst>
              <c:ext xmlns:c16="http://schemas.microsoft.com/office/drawing/2014/chart" uri="{C3380CC4-5D6E-409C-BE32-E72D297353CC}">
                <c16:uniqueId val="{0000000D-9BED-4C73-AEFD-D165DBCFEDD2}"/>
              </c:ext>
            </c:extLst>
          </c:dPt>
          <c:dPt>
            <c:idx val="7"/>
            <c:bubble3D val="0"/>
            <c:spPr>
              <a:solidFill>
                <a:schemeClr val="accent6">
                  <a:lumMod val="60000"/>
                  <a:lumOff val="40000"/>
                </a:schemeClr>
              </a:solidFill>
              <a:ln w="19050">
                <a:solidFill>
                  <a:schemeClr val="lt1"/>
                </a:solidFill>
              </a:ln>
              <a:effectLst/>
            </c:spPr>
            <c:extLst>
              <c:ext xmlns:c16="http://schemas.microsoft.com/office/drawing/2014/chart" uri="{C3380CC4-5D6E-409C-BE32-E72D297353CC}">
                <c16:uniqueId val="{0000000F-9BED-4C73-AEFD-D165DBCFEDD2}"/>
              </c:ext>
            </c:extLst>
          </c:dPt>
          <c:dPt>
            <c:idx val="8"/>
            <c:bubble3D val="0"/>
            <c:spPr>
              <a:solidFill>
                <a:schemeClr val="bg2">
                  <a:lumMod val="75000"/>
                </a:schemeClr>
              </a:solidFill>
              <a:ln w="19050">
                <a:solidFill>
                  <a:schemeClr val="lt1"/>
                </a:solidFill>
              </a:ln>
              <a:effectLst/>
            </c:spPr>
            <c:extLst>
              <c:ext xmlns:c16="http://schemas.microsoft.com/office/drawing/2014/chart" uri="{C3380CC4-5D6E-409C-BE32-E72D297353CC}">
                <c16:uniqueId val="{00000011-9BED-4C73-AEFD-D165DBCFEDD2}"/>
              </c:ext>
            </c:extLst>
          </c:dPt>
          <c:dPt>
            <c:idx val="9"/>
            <c:bubble3D val="0"/>
            <c:spPr>
              <a:solidFill>
                <a:schemeClr val="accent4">
                  <a:lumMod val="60000"/>
                  <a:lumOff val="40000"/>
                </a:schemeClr>
              </a:solidFill>
              <a:ln w="19050">
                <a:solidFill>
                  <a:schemeClr val="lt1"/>
                </a:solidFill>
              </a:ln>
              <a:effectLst/>
            </c:spPr>
            <c:extLst>
              <c:ext xmlns:c16="http://schemas.microsoft.com/office/drawing/2014/chart" uri="{C3380CC4-5D6E-409C-BE32-E72D297353CC}">
                <c16:uniqueId val="{00000013-9BED-4C73-AEFD-D165DBCFEDD2}"/>
              </c:ext>
            </c:extLst>
          </c:dPt>
          <c:dPt>
            <c:idx val="10"/>
            <c:bubble3D val="0"/>
            <c:spPr>
              <a:solidFill>
                <a:srgbClr val="E12809"/>
              </a:solidFill>
              <a:ln w="19050">
                <a:solidFill>
                  <a:schemeClr val="lt1"/>
                </a:solidFill>
              </a:ln>
              <a:effectLst/>
            </c:spPr>
            <c:extLst>
              <c:ext xmlns:c16="http://schemas.microsoft.com/office/drawing/2014/chart" uri="{C3380CC4-5D6E-409C-BE32-E72D297353CC}">
                <c16:uniqueId val="{00000015-9BED-4C73-AEFD-D165DBCFEDD2}"/>
              </c:ext>
            </c:extLst>
          </c:dPt>
          <c:dPt>
            <c:idx val="11"/>
            <c:bubble3D val="0"/>
            <c:spPr>
              <a:solidFill>
                <a:schemeClr val="bg1"/>
              </a:solidFill>
              <a:ln w="12700">
                <a:solidFill>
                  <a:schemeClr val="bg2">
                    <a:lumMod val="25000"/>
                  </a:schemeClr>
                </a:solidFill>
              </a:ln>
              <a:effectLst/>
            </c:spPr>
            <c:extLst>
              <c:ext xmlns:c16="http://schemas.microsoft.com/office/drawing/2014/chart" uri="{C3380CC4-5D6E-409C-BE32-E72D297353CC}">
                <c16:uniqueId val="{00000017-9BED-4C73-AEFD-D165DBCFEDD2}"/>
              </c:ext>
            </c:extLst>
          </c:dPt>
          <c:dPt>
            <c:idx val="12"/>
            <c:bubble3D val="0"/>
            <c:spPr>
              <a:solidFill>
                <a:schemeClr val="accent6"/>
              </a:solidFill>
              <a:ln w="19050">
                <a:solidFill>
                  <a:schemeClr val="lt1"/>
                </a:solidFill>
              </a:ln>
              <a:effectLst/>
            </c:spPr>
            <c:extLst>
              <c:ext xmlns:c16="http://schemas.microsoft.com/office/drawing/2014/chart" uri="{C3380CC4-5D6E-409C-BE32-E72D297353CC}">
                <c16:uniqueId val="{00000019-9BED-4C73-AEFD-D165DBCFEDD2}"/>
              </c:ext>
            </c:extLst>
          </c:dPt>
          <c:dPt>
            <c:idx val="13"/>
            <c:bubble3D val="0"/>
            <c:spPr>
              <a:solidFill>
                <a:schemeClr val="accent6">
                  <a:lumMod val="60000"/>
                  <a:lumOff val="40000"/>
                </a:schemeClr>
              </a:solidFill>
              <a:ln w="19050">
                <a:solidFill>
                  <a:schemeClr val="lt1"/>
                </a:solidFill>
              </a:ln>
              <a:effectLst/>
            </c:spPr>
            <c:extLst>
              <c:ext xmlns:c16="http://schemas.microsoft.com/office/drawing/2014/chart" uri="{C3380CC4-5D6E-409C-BE32-E72D297353CC}">
                <c16:uniqueId val="{0000001B-9BED-4C73-AEFD-D165DBCFEDD2}"/>
              </c:ext>
            </c:extLst>
          </c:dPt>
          <c:dPt>
            <c:idx val="14"/>
            <c:bubble3D val="0"/>
            <c:spPr>
              <a:solidFill>
                <a:schemeClr val="bg2">
                  <a:lumMod val="75000"/>
                </a:schemeClr>
              </a:solidFill>
              <a:ln w="19050">
                <a:solidFill>
                  <a:schemeClr val="lt1"/>
                </a:solidFill>
              </a:ln>
              <a:effectLst/>
            </c:spPr>
            <c:extLst>
              <c:ext xmlns:c16="http://schemas.microsoft.com/office/drawing/2014/chart" uri="{C3380CC4-5D6E-409C-BE32-E72D297353CC}">
                <c16:uniqueId val="{0000001D-9BED-4C73-AEFD-D165DBCFEDD2}"/>
              </c:ext>
            </c:extLst>
          </c:dPt>
          <c:dPt>
            <c:idx val="15"/>
            <c:bubble3D val="0"/>
            <c:spPr>
              <a:solidFill>
                <a:schemeClr val="accent4">
                  <a:lumMod val="60000"/>
                  <a:lumOff val="40000"/>
                </a:schemeClr>
              </a:solidFill>
              <a:ln w="19050">
                <a:solidFill>
                  <a:schemeClr val="lt1"/>
                </a:solidFill>
              </a:ln>
              <a:effectLst/>
            </c:spPr>
            <c:extLst>
              <c:ext xmlns:c16="http://schemas.microsoft.com/office/drawing/2014/chart" uri="{C3380CC4-5D6E-409C-BE32-E72D297353CC}">
                <c16:uniqueId val="{0000001F-9BED-4C73-AEFD-D165DBCFEDD2}"/>
              </c:ext>
            </c:extLst>
          </c:dPt>
          <c:dPt>
            <c:idx val="16"/>
            <c:bubble3D val="0"/>
            <c:spPr>
              <a:solidFill>
                <a:srgbClr val="E12809"/>
              </a:solidFill>
              <a:ln w="19050">
                <a:solidFill>
                  <a:schemeClr val="lt1"/>
                </a:solidFill>
              </a:ln>
              <a:effectLst/>
            </c:spPr>
            <c:extLst>
              <c:ext xmlns:c16="http://schemas.microsoft.com/office/drawing/2014/chart" uri="{C3380CC4-5D6E-409C-BE32-E72D297353CC}">
                <c16:uniqueId val="{00000021-9BED-4C73-AEFD-D165DBCFEDD2}"/>
              </c:ext>
            </c:extLst>
          </c:dPt>
          <c:dPt>
            <c:idx val="17"/>
            <c:bubble3D val="0"/>
            <c:spPr>
              <a:solidFill>
                <a:schemeClr val="bg1"/>
              </a:solidFill>
              <a:ln w="12700">
                <a:solidFill>
                  <a:schemeClr val="bg2">
                    <a:lumMod val="25000"/>
                  </a:schemeClr>
                </a:solidFill>
              </a:ln>
              <a:effectLst/>
            </c:spPr>
            <c:extLst>
              <c:ext xmlns:c16="http://schemas.microsoft.com/office/drawing/2014/chart" uri="{C3380CC4-5D6E-409C-BE32-E72D297353CC}">
                <c16:uniqueId val="{00000023-9BED-4C73-AEFD-D165DBCFEDD2}"/>
              </c:ext>
            </c:extLst>
          </c:dPt>
          <c:dPt>
            <c:idx val="18"/>
            <c:bubble3D val="0"/>
            <c:spPr>
              <a:solidFill>
                <a:schemeClr val="accent6"/>
              </a:solidFill>
              <a:ln w="19050">
                <a:solidFill>
                  <a:schemeClr val="lt1"/>
                </a:solidFill>
              </a:ln>
              <a:effectLst/>
            </c:spPr>
            <c:extLst>
              <c:ext xmlns:c16="http://schemas.microsoft.com/office/drawing/2014/chart" uri="{C3380CC4-5D6E-409C-BE32-E72D297353CC}">
                <c16:uniqueId val="{00000025-9BED-4C73-AEFD-D165DBCFEDD2}"/>
              </c:ext>
            </c:extLst>
          </c:dPt>
          <c:dPt>
            <c:idx val="19"/>
            <c:bubble3D val="0"/>
            <c:spPr>
              <a:solidFill>
                <a:schemeClr val="accent6">
                  <a:lumMod val="60000"/>
                  <a:lumOff val="40000"/>
                </a:schemeClr>
              </a:solidFill>
              <a:ln w="19050">
                <a:solidFill>
                  <a:schemeClr val="lt1"/>
                </a:solidFill>
              </a:ln>
              <a:effectLst/>
            </c:spPr>
            <c:extLst>
              <c:ext xmlns:c16="http://schemas.microsoft.com/office/drawing/2014/chart" uri="{C3380CC4-5D6E-409C-BE32-E72D297353CC}">
                <c16:uniqueId val="{00000027-9BED-4C73-AEFD-D165DBCFEDD2}"/>
              </c:ext>
            </c:extLst>
          </c:dPt>
          <c:dPt>
            <c:idx val="20"/>
            <c:bubble3D val="0"/>
            <c:spPr>
              <a:solidFill>
                <a:schemeClr val="bg2">
                  <a:lumMod val="75000"/>
                </a:schemeClr>
              </a:solidFill>
              <a:ln w="19050">
                <a:solidFill>
                  <a:schemeClr val="lt1"/>
                </a:solidFill>
              </a:ln>
              <a:effectLst/>
            </c:spPr>
            <c:extLst>
              <c:ext xmlns:c16="http://schemas.microsoft.com/office/drawing/2014/chart" uri="{C3380CC4-5D6E-409C-BE32-E72D297353CC}">
                <c16:uniqueId val="{00000029-9BED-4C73-AEFD-D165DBCFEDD2}"/>
              </c:ext>
            </c:extLst>
          </c:dPt>
          <c:dPt>
            <c:idx val="21"/>
            <c:bubble3D val="0"/>
            <c:spPr>
              <a:solidFill>
                <a:schemeClr val="accent4">
                  <a:lumMod val="60000"/>
                  <a:lumOff val="40000"/>
                </a:schemeClr>
              </a:solidFill>
              <a:ln w="19050">
                <a:solidFill>
                  <a:schemeClr val="lt1"/>
                </a:solidFill>
              </a:ln>
              <a:effectLst/>
            </c:spPr>
            <c:extLst>
              <c:ext xmlns:c16="http://schemas.microsoft.com/office/drawing/2014/chart" uri="{C3380CC4-5D6E-409C-BE32-E72D297353CC}">
                <c16:uniqueId val="{0000002B-9BED-4C73-AEFD-D165DBCFEDD2}"/>
              </c:ext>
            </c:extLst>
          </c:dPt>
          <c:dPt>
            <c:idx val="22"/>
            <c:bubble3D val="0"/>
            <c:spPr>
              <a:solidFill>
                <a:srgbClr val="E12809"/>
              </a:solidFill>
              <a:ln w="19050">
                <a:solidFill>
                  <a:schemeClr val="lt1"/>
                </a:solidFill>
              </a:ln>
              <a:effectLst/>
            </c:spPr>
            <c:extLst>
              <c:ext xmlns:c16="http://schemas.microsoft.com/office/drawing/2014/chart" uri="{C3380CC4-5D6E-409C-BE32-E72D297353CC}">
                <c16:uniqueId val="{0000002D-9BED-4C73-AEFD-D165DBCFEDD2}"/>
              </c:ext>
            </c:extLst>
          </c:dPt>
          <c:dPt>
            <c:idx val="23"/>
            <c:bubble3D val="0"/>
            <c:spPr>
              <a:solidFill>
                <a:schemeClr val="bg1"/>
              </a:solidFill>
              <a:ln w="12700">
                <a:solidFill>
                  <a:schemeClr val="bg2">
                    <a:lumMod val="25000"/>
                  </a:schemeClr>
                </a:solidFill>
              </a:ln>
              <a:effectLst/>
            </c:spPr>
            <c:extLst>
              <c:ext xmlns:c16="http://schemas.microsoft.com/office/drawing/2014/chart" uri="{C3380CC4-5D6E-409C-BE32-E72D297353CC}">
                <c16:uniqueId val="{0000002F-9BED-4C73-AEFD-D165DBCFEDD2}"/>
              </c:ext>
            </c:extLst>
          </c:dPt>
          <c:dPt>
            <c:idx val="24"/>
            <c:bubble3D val="0"/>
            <c:spPr>
              <a:solidFill>
                <a:schemeClr val="accent6"/>
              </a:solidFill>
              <a:ln w="19050">
                <a:solidFill>
                  <a:schemeClr val="lt1"/>
                </a:solidFill>
              </a:ln>
              <a:effectLst/>
            </c:spPr>
            <c:extLst>
              <c:ext xmlns:c16="http://schemas.microsoft.com/office/drawing/2014/chart" uri="{C3380CC4-5D6E-409C-BE32-E72D297353CC}">
                <c16:uniqueId val="{00000031-9BED-4C73-AEFD-D165DBCFEDD2}"/>
              </c:ext>
            </c:extLst>
          </c:dPt>
          <c:dPt>
            <c:idx val="25"/>
            <c:bubble3D val="0"/>
            <c:spPr>
              <a:solidFill>
                <a:schemeClr val="accent6">
                  <a:lumMod val="60000"/>
                  <a:lumOff val="40000"/>
                </a:schemeClr>
              </a:solidFill>
              <a:ln w="19050">
                <a:solidFill>
                  <a:schemeClr val="lt1"/>
                </a:solidFill>
              </a:ln>
              <a:effectLst/>
            </c:spPr>
            <c:extLst>
              <c:ext xmlns:c16="http://schemas.microsoft.com/office/drawing/2014/chart" uri="{C3380CC4-5D6E-409C-BE32-E72D297353CC}">
                <c16:uniqueId val="{00000033-9BED-4C73-AEFD-D165DBCFEDD2}"/>
              </c:ext>
            </c:extLst>
          </c:dPt>
          <c:dPt>
            <c:idx val="26"/>
            <c:bubble3D val="0"/>
            <c:spPr>
              <a:solidFill>
                <a:schemeClr val="bg2">
                  <a:lumMod val="75000"/>
                </a:schemeClr>
              </a:solidFill>
              <a:ln w="19050">
                <a:solidFill>
                  <a:schemeClr val="lt1"/>
                </a:solidFill>
              </a:ln>
              <a:effectLst/>
            </c:spPr>
            <c:extLst>
              <c:ext xmlns:c16="http://schemas.microsoft.com/office/drawing/2014/chart" uri="{C3380CC4-5D6E-409C-BE32-E72D297353CC}">
                <c16:uniqueId val="{00000035-9BED-4C73-AEFD-D165DBCFEDD2}"/>
              </c:ext>
            </c:extLst>
          </c:dPt>
          <c:dPt>
            <c:idx val="27"/>
            <c:bubble3D val="0"/>
            <c:spPr>
              <a:solidFill>
                <a:schemeClr val="accent4">
                  <a:lumMod val="60000"/>
                  <a:lumOff val="40000"/>
                </a:schemeClr>
              </a:solidFill>
              <a:ln w="19050">
                <a:solidFill>
                  <a:schemeClr val="lt1"/>
                </a:solidFill>
              </a:ln>
              <a:effectLst/>
            </c:spPr>
            <c:extLst>
              <c:ext xmlns:c16="http://schemas.microsoft.com/office/drawing/2014/chart" uri="{C3380CC4-5D6E-409C-BE32-E72D297353CC}">
                <c16:uniqueId val="{00000037-9BED-4C73-AEFD-D165DBCFEDD2}"/>
              </c:ext>
            </c:extLst>
          </c:dPt>
          <c:dPt>
            <c:idx val="28"/>
            <c:bubble3D val="0"/>
            <c:spPr>
              <a:solidFill>
                <a:srgbClr val="E12809"/>
              </a:solidFill>
              <a:ln w="19050">
                <a:solidFill>
                  <a:schemeClr val="lt1"/>
                </a:solidFill>
              </a:ln>
              <a:effectLst/>
            </c:spPr>
            <c:extLst>
              <c:ext xmlns:c16="http://schemas.microsoft.com/office/drawing/2014/chart" uri="{C3380CC4-5D6E-409C-BE32-E72D297353CC}">
                <c16:uniqueId val="{00000039-9BED-4C73-AEFD-D165DBCFEDD2}"/>
              </c:ext>
            </c:extLst>
          </c:dPt>
          <c:dPt>
            <c:idx val="29"/>
            <c:bubble3D val="0"/>
            <c:spPr>
              <a:solidFill>
                <a:schemeClr val="bg1"/>
              </a:solidFill>
              <a:ln w="12700">
                <a:solidFill>
                  <a:schemeClr val="bg2">
                    <a:lumMod val="25000"/>
                  </a:schemeClr>
                </a:solidFill>
              </a:ln>
              <a:effectLst/>
            </c:spPr>
            <c:extLst>
              <c:ext xmlns:c16="http://schemas.microsoft.com/office/drawing/2014/chart" uri="{C3380CC4-5D6E-409C-BE32-E72D297353CC}">
                <c16:uniqueId val="{0000003B-9BED-4C73-AEFD-D165DBCFEDD2}"/>
              </c:ext>
            </c:extLst>
          </c:dPt>
          <c:dPt>
            <c:idx val="30"/>
            <c:bubble3D val="0"/>
            <c:spPr>
              <a:solidFill>
                <a:schemeClr val="accent6"/>
              </a:solidFill>
              <a:ln w="19050">
                <a:solidFill>
                  <a:schemeClr val="lt1"/>
                </a:solidFill>
              </a:ln>
              <a:effectLst/>
            </c:spPr>
            <c:extLst>
              <c:ext xmlns:c16="http://schemas.microsoft.com/office/drawing/2014/chart" uri="{C3380CC4-5D6E-409C-BE32-E72D297353CC}">
                <c16:uniqueId val="{0000003D-9BED-4C73-AEFD-D165DBCFEDD2}"/>
              </c:ext>
            </c:extLst>
          </c:dPt>
          <c:dPt>
            <c:idx val="31"/>
            <c:bubble3D val="0"/>
            <c:spPr>
              <a:solidFill>
                <a:schemeClr val="accent6">
                  <a:lumMod val="60000"/>
                  <a:lumOff val="40000"/>
                </a:schemeClr>
              </a:solidFill>
              <a:ln w="19050">
                <a:solidFill>
                  <a:schemeClr val="lt1"/>
                </a:solidFill>
              </a:ln>
              <a:effectLst/>
            </c:spPr>
            <c:extLst>
              <c:ext xmlns:c16="http://schemas.microsoft.com/office/drawing/2014/chart" uri="{C3380CC4-5D6E-409C-BE32-E72D297353CC}">
                <c16:uniqueId val="{0000003F-9BED-4C73-AEFD-D165DBCFEDD2}"/>
              </c:ext>
            </c:extLst>
          </c:dPt>
          <c:dPt>
            <c:idx val="32"/>
            <c:bubble3D val="0"/>
            <c:spPr>
              <a:solidFill>
                <a:schemeClr val="bg2">
                  <a:lumMod val="75000"/>
                </a:schemeClr>
              </a:solidFill>
              <a:ln w="19050">
                <a:solidFill>
                  <a:schemeClr val="lt1"/>
                </a:solidFill>
              </a:ln>
              <a:effectLst/>
            </c:spPr>
            <c:extLst>
              <c:ext xmlns:c16="http://schemas.microsoft.com/office/drawing/2014/chart" uri="{C3380CC4-5D6E-409C-BE32-E72D297353CC}">
                <c16:uniqueId val="{00000041-9BED-4C73-AEFD-D165DBCFEDD2}"/>
              </c:ext>
            </c:extLst>
          </c:dPt>
          <c:dPt>
            <c:idx val="33"/>
            <c:bubble3D val="0"/>
            <c:spPr>
              <a:solidFill>
                <a:schemeClr val="accent4">
                  <a:lumMod val="60000"/>
                  <a:lumOff val="40000"/>
                </a:schemeClr>
              </a:solidFill>
              <a:ln w="19050">
                <a:solidFill>
                  <a:schemeClr val="lt1"/>
                </a:solidFill>
              </a:ln>
              <a:effectLst/>
            </c:spPr>
            <c:extLst>
              <c:ext xmlns:c16="http://schemas.microsoft.com/office/drawing/2014/chart" uri="{C3380CC4-5D6E-409C-BE32-E72D297353CC}">
                <c16:uniqueId val="{00000043-9BED-4C73-AEFD-D165DBCFEDD2}"/>
              </c:ext>
            </c:extLst>
          </c:dPt>
          <c:dPt>
            <c:idx val="34"/>
            <c:bubble3D val="0"/>
            <c:spPr>
              <a:solidFill>
                <a:srgbClr val="E12809"/>
              </a:solidFill>
              <a:ln w="19050">
                <a:solidFill>
                  <a:schemeClr val="lt1"/>
                </a:solidFill>
              </a:ln>
              <a:effectLst/>
            </c:spPr>
            <c:extLst>
              <c:ext xmlns:c16="http://schemas.microsoft.com/office/drawing/2014/chart" uri="{C3380CC4-5D6E-409C-BE32-E72D297353CC}">
                <c16:uniqueId val="{00000045-9BED-4C73-AEFD-D165DBCFEDD2}"/>
              </c:ext>
            </c:extLst>
          </c:dPt>
          <c:dPt>
            <c:idx val="35"/>
            <c:bubble3D val="0"/>
            <c:spPr>
              <a:solidFill>
                <a:schemeClr val="bg1"/>
              </a:solidFill>
              <a:ln w="12700">
                <a:solidFill>
                  <a:schemeClr val="bg2">
                    <a:lumMod val="25000"/>
                  </a:schemeClr>
                </a:solidFill>
              </a:ln>
              <a:effectLst/>
            </c:spPr>
            <c:extLst>
              <c:ext xmlns:c16="http://schemas.microsoft.com/office/drawing/2014/chart" uri="{C3380CC4-5D6E-409C-BE32-E72D297353CC}">
                <c16:uniqueId val="{00000047-9BED-4C73-AEFD-D165DBCFEDD2}"/>
              </c:ext>
            </c:extLst>
          </c:dPt>
          <c:dPt>
            <c:idx val="36"/>
            <c:bubble3D val="0"/>
            <c:spPr>
              <a:solidFill>
                <a:schemeClr val="accent6"/>
              </a:solidFill>
              <a:ln w="19050">
                <a:solidFill>
                  <a:schemeClr val="lt1"/>
                </a:solidFill>
              </a:ln>
              <a:effectLst/>
            </c:spPr>
            <c:extLst>
              <c:ext xmlns:c16="http://schemas.microsoft.com/office/drawing/2014/chart" uri="{C3380CC4-5D6E-409C-BE32-E72D297353CC}">
                <c16:uniqueId val="{00000049-9BED-4C73-AEFD-D165DBCFEDD2}"/>
              </c:ext>
            </c:extLst>
          </c:dPt>
          <c:dPt>
            <c:idx val="37"/>
            <c:bubble3D val="0"/>
            <c:spPr>
              <a:solidFill>
                <a:schemeClr val="accent6">
                  <a:lumMod val="60000"/>
                  <a:lumOff val="40000"/>
                </a:schemeClr>
              </a:solidFill>
              <a:ln w="19050">
                <a:solidFill>
                  <a:schemeClr val="lt1"/>
                </a:solidFill>
              </a:ln>
              <a:effectLst/>
            </c:spPr>
            <c:extLst>
              <c:ext xmlns:c16="http://schemas.microsoft.com/office/drawing/2014/chart" uri="{C3380CC4-5D6E-409C-BE32-E72D297353CC}">
                <c16:uniqueId val="{0000004B-9BED-4C73-AEFD-D165DBCFEDD2}"/>
              </c:ext>
            </c:extLst>
          </c:dPt>
          <c:dPt>
            <c:idx val="38"/>
            <c:bubble3D val="0"/>
            <c:spPr>
              <a:solidFill>
                <a:schemeClr val="bg2">
                  <a:lumMod val="75000"/>
                </a:schemeClr>
              </a:solidFill>
              <a:ln w="19050">
                <a:solidFill>
                  <a:schemeClr val="lt1"/>
                </a:solidFill>
              </a:ln>
              <a:effectLst/>
            </c:spPr>
            <c:extLst>
              <c:ext xmlns:c16="http://schemas.microsoft.com/office/drawing/2014/chart" uri="{C3380CC4-5D6E-409C-BE32-E72D297353CC}">
                <c16:uniqueId val="{0000004D-9BED-4C73-AEFD-D165DBCFEDD2}"/>
              </c:ext>
            </c:extLst>
          </c:dPt>
          <c:dPt>
            <c:idx val="39"/>
            <c:bubble3D val="0"/>
            <c:spPr>
              <a:solidFill>
                <a:schemeClr val="accent4">
                  <a:lumMod val="60000"/>
                  <a:lumOff val="40000"/>
                </a:schemeClr>
              </a:solidFill>
              <a:ln w="19050">
                <a:solidFill>
                  <a:schemeClr val="lt1"/>
                </a:solidFill>
              </a:ln>
              <a:effectLst/>
            </c:spPr>
            <c:extLst>
              <c:ext xmlns:c16="http://schemas.microsoft.com/office/drawing/2014/chart" uri="{C3380CC4-5D6E-409C-BE32-E72D297353CC}">
                <c16:uniqueId val="{0000004F-9BED-4C73-AEFD-D165DBCFEDD2}"/>
              </c:ext>
            </c:extLst>
          </c:dPt>
          <c:dPt>
            <c:idx val="40"/>
            <c:bubble3D val="0"/>
            <c:spPr>
              <a:solidFill>
                <a:srgbClr val="E12809"/>
              </a:solidFill>
              <a:ln w="19050">
                <a:solidFill>
                  <a:schemeClr val="lt1"/>
                </a:solidFill>
              </a:ln>
              <a:effectLst/>
            </c:spPr>
            <c:extLst>
              <c:ext xmlns:c16="http://schemas.microsoft.com/office/drawing/2014/chart" uri="{C3380CC4-5D6E-409C-BE32-E72D297353CC}">
                <c16:uniqueId val="{00000051-9BED-4C73-AEFD-D165DBCFEDD2}"/>
              </c:ext>
            </c:extLst>
          </c:dPt>
          <c:dPt>
            <c:idx val="41"/>
            <c:bubble3D val="0"/>
            <c:spPr>
              <a:solidFill>
                <a:schemeClr val="bg1"/>
              </a:solidFill>
              <a:ln w="12700">
                <a:solidFill>
                  <a:schemeClr val="bg2">
                    <a:lumMod val="25000"/>
                  </a:schemeClr>
                </a:solidFill>
              </a:ln>
              <a:effectLst/>
            </c:spPr>
            <c:extLst>
              <c:ext xmlns:c16="http://schemas.microsoft.com/office/drawing/2014/chart" uri="{C3380CC4-5D6E-409C-BE32-E72D297353CC}">
                <c16:uniqueId val="{00000053-9BED-4C73-AEFD-D165DBCFEDD2}"/>
              </c:ext>
            </c:extLst>
          </c:dPt>
          <c:dPt>
            <c:idx val="42"/>
            <c:bubble3D val="0"/>
            <c:spPr>
              <a:solidFill>
                <a:schemeClr val="accent6"/>
              </a:solidFill>
              <a:ln w="19050">
                <a:solidFill>
                  <a:schemeClr val="lt1"/>
                </a:solidFill>
              </a:ln>
              <a:effectLst/>
            </c:spPr>
            <c:extLst>
              <c:ext xmlns:c16="http://schemas.microsoft.com/office/drawing/2014/chart" uri="{C3380CC4-5D6E-409C-BE32-E72D297353CC}">
                <c16:uniqueId val="{00000055-9BED-4C73-AEFD-D165DBCFEDD2}"/>
              </c:ext>
            </c:extLst>
          </c:dPt>
          <c:dPt>
            <c:idx val="43"/>
            <c:bubble3D val="0"/>
            <c:spPr>
              <a:solidFill>
                <a:schemeClr val="accent6">
                  <a:lumMod val="60000"/>
                  <a:lumOff val="40000"/>
                </a:schemeClr>
              </a:solidFill>
              <a:ln w="19050">
                <a:solidFill>
                  <a:schemeClr val="lt1"/>
                </a:solidFill>
              </a:ln>
              <a:effectLst/>
            </c:spPr>
            <c:extLst>
              <c:ext xmlns:c16="http://schemas.microsoft.com/office/drawing/2014/chart" uri="{C3380CC4-5D6E-409C-BE32-E72D297353CC}">
                <c16:uniqueId val="{00000057-9BED-4C73-AEFD-D165DBCFEDD2}"/>
              </c:ext>
            </c:extLst>
          </c:dPt>
          <c:dPt>
            <c:idx val="44"/>
            <c:bubble3D val="0"/>
            <c:spPr>
              <a:solidFill>
                <a:schemeClr val="bg2">
                  <a:lumMod val="75000"/>
                </a:schemeClr>
              </a:solidFill>
              <a:ln w="19050">
                <a:solidFill>
                  <a:schemeClr val="lt1"/>
                </a:solidFill>
              </a:ln>
              <a:effectLst/>
            </c:spPr>
            <c:extLst>
              <c:ext xmlns:c16="http://schemas.microsoft.com/office/drawing/2014/chart" uri="{C3380CC4-5D6E-409C-BE32-E72D297353CC}">
                <c16:uniqueId val="{00000059-9BED-4C73-AEFD-D165DBCFEDD2}"/>
              </c:ext>
            </c:extLst>
          </c:dPt>
          <c:dPt>
            <c:idx val="45"/>
            <c:bubble3D val="0"/>
            <c:spPr>
              <a:solidFill>
                <a:schemeClr val="accent4">
                  <a:lumMod val="60000"/>
                  <a:lumOff val="40000"/>
                </a:schemeClr>
              </a:solidFill>
              <a:ln w="19050">
                <a:solidFill>
                  <a:schemeClr val="lt1"/>
                </a:solidFill>
              </a:ln>
              <a:effectLst/>
            </c:spPr>
            <c:extLst>
              <c:ext xmlns:c16="http://schemas.microsoft.com/office/drawing/2014/chart" uri="{C3380CC4-5D6E-409C-BE32-E72D297353CC}">
                <c16:uniqueId val="{0000005B-9BED-4C73-AEFD-D165DBCFEDD2}"/>
              </c:ext>
            </c:extLst>
          </c:dPt>
          <c:dPt>
            <c:idx val="46"/>
            <c:bubble3D val="0"/>
            <c:spPr>
              <a:solidFill>
                <a:srgbClr val="E12809"/>
              </a:solidFill>
              <a:ln w="19050">
                <a:solidFill>
                  <a:schemeClr val="lt1"/>
                </a:solidFill>
              </a:ln>
              <a:effectLst/>
            </c:spPr>
            <c:extLst>
              <c:ext xmlns:c16="http://schemas.microsoft.com/office/drawing/2014/chart" uri="{C3380CC4-5D6E-409C-BE32-E72D297353CC}">
                <c16:uniqueId val="{0000005D-9BED-4C73-AEFD-D165DBCFEDD2}"/>
              </c:ext>
            </c:extLst>
          </c:dPt>
          <c:dPt>
            <c:idx val="47"/>
            <c:bubble3D val="0"/>
            <c:spPr>
              <a:solidFill>
                <a:schemeClr val="bg1"/>
              </a:solidFill>
              <a:ln w="12700">
                <a:solidFill>
                  <a:schemeClr val="bg2">
                    <a:lumMod val="25000"/>
                  </a:schemeClr>
                </a:solidFill>
              </a:ln>
              <a:effectLst/>
            </c:spPr>
            <c:extLst>
              <c:ext xmlns:c16="http://schemas.microsoft.com/office/drawing/2014/chart" uri="{C3380CC4-5D6E-409C-BE32-E72D297353CC}">
                <c16:uniqueId val="{0000005F-9BED-4C73-AEFD-D165DBCFEDD2}"/>
              </c:ext>
            </c:extLst>
          </c:dPt>
          <c:dPt>
            <c:idx val="48"/>
            <c:bubble3D val="0"/>
            <c:spPr>
              <a:solidFill>
                <a:schemeClr val="accent6"/>
              </a:solidFill>
              <a:ln w="19050">
                <a:solidFill>
                  <a:schemeClr val="lt1"/>
                </a:solidFill>
              </a:ln>
              <a:effectLst/>
            </c:spPr>
            <c:extLst>
              <c:ext xmlns:c16="http://schemas.microsoft.com/office/drawing/2014/chart" uri="{C3380CC4-5D6E-409C-BE32-E72D297353CC}">
                <c16:uniqueId val="{00000061-9BED-4C73-AEFD-D165DBCFEDD2}"/>
              </c:ext>
            </c:extLst>
          </c:dPt>
          <c:dPt>
            <c:idx val="49"/>
            <c:bubble3D val="0"/>
            <c:spPr>
              <a:solidFill>
                <a:schemeClr val="accent6">
                  <a:lumMod val="60000"/>
                  <a:lumOff val="40000"/>
                </a:schemeClr>
              </a:solidFill>
              <a:ln w="19050">
                <a:solidFill>
                  <a:schemeClr val="lt1"/>
                </a:solidFill>
              </a:ln>
              <a:effectLst/>
            </c:spPr>
            <c:extLst>
              <c:ext xmlns:c16="http://schemas.microsoft.com/office/drawing/2014/chart" uri="{C3380CC4-5D6E-409C-BE32-E72D297353CC}">
                <c16:uniqueId val="{00000063-9BED-4C73-AEFD-D165DBCFEDD2}"/>
              </c:ext>
            </c:extLst>
          </c:dPt>
          <c:dPt>
            <c:idx val="50"/>
            <c:bubble3D val="0"/>
            <c:spPr>
              <a:solidFill>
                <a:schemeClr val="bg2">
                  <a:lumMod val="75000"/>
                </a:schemeClr>
              </a:solidFill>
              <a:ln w="19050">
                <a:solidFill>
                  <a:schemeClr val="lt1"/>
                </a:solidFill>
              </a:ln>
              <a:effectLst/>
            </c:spPr>
            <c:extLst>
              <c:ext xmlns:c16="http://schemas.microsoft.com/office/drawing/2014/chart" uri="{C3380CC4-5D6E-409C-BE32-E72D297353CC}">
                <c16:uniqueId val="{00000065-9BED-4C73-AEFD-D165DBCFEDD2}"/>
              </c:ext>
            </c:extLst>
          </c:dPt>
          <c:dPt>
            <c:idx val="51"/>
            <c:bubble3D val="0"/>
            <c:spPr>
              <a:solidFill>
                <a:schemeClr val="accent4">
                  <a:lumMod val="60000"/>
                  <a:lumOff val="40000"/>
                </a:schemeClr>
              </a:solidFill>
              <a:ln w="19050">
                <a:solidFill>
                  <a:schemeClr val="lt1"/>
                </a:solidFill>
              </a:ln>
              <a:effectLst/>
            </c:spPr>
            <c:extLst>
              <c:ext xmlns:c16="http://schemas.microsoft.com/office/drawing/2014/chart" uri="{C3380CC4-5D6E-409C-BE32-E72D297353CC}">
                <c16:uniqueId val="{00000067-9BED-4C73-AEFD-D165DBCFEDD2}"/>
              </c:ext>
            </c:extLst>
          </c:dPt>
          <c:dPt>
            <c:idx val="52"/>
            <c:bubble3D val="0"/>
            <c:spPr>
              <a:solidFill>
                <a:srgbClr val="E12809"/>
              </a:solidFill>
              <a:ln w="19050">
                <a:solidFill>
                  <a:schemeClr val="lt1"/>
                </a:solidFill>
              </a:ln>
              <a:effectLst/>
            </c:spPr>
            <c:extLst>
              <c:ext xmlns:c16="http://schemas.microsoft.com/office/drawing/2014/chart" uri="{C3380CC4-5D6E-409C-BE32-E72D297353CC}">
                <c16:uniqueId val="{00000069-9BED-4C73-AEFD-D165DBCFEDD2}"/>
              </c:ext>
            </c:extLst>
          </c:dPt>
          <c:dPt>
            <c:idx val="53"/>
            <c:bubble3D val="0"/>
            <c:spPr>
              <a:solidFill>
                <a:schemeClr val="bg1"/>
              </a:solidFill>
              <a:ln w="12700">
                <a:solidFill>
                  <a:schemeClr val="bg2">
                    <a:lumMod val="25000"/>
                  </a:schemeClr>
                </a:solidFill>
              </a:ln>
              <a:effectLst/>
            </c:spPr>
            <c:extLst>
              <c:ext xmlns:c16="http://schemas.microsoft.com/office/drawing/2014/chart" uri="{C3380CC4-5D6E-409C-BE32-E72D297353CC}">
                <c16:uniqueId val="{0000006B-9BED-4C73-AEFD-D165DBCFEDD2}"/>
              </c:ext>
            </c:extLst>
          </c:dPt>
          <c:dPt>
            <c:idx val="54"/>
            <c:bubble3D val="0"/>
            <c:spPr>
              <a:solidFill>
                <a:schemeClr val="accent6"/>
              </a:solidFill>
              <a:ln w="19050">
                <a:solidFill>
                  <a:schemeClr val="lt1"/>
                </a:solidFill>
              </a:ln>
              <a:effectLst/>
            </c:spPr>
            <c:extLst>
              <c:ext xmlns:c16="http://schemas.microsoft.com/office/drawing/2014/chart" uri="{C3380CC4-5D6E-409C-BE32-E72D297353CC}">
                <c16:uniqueId val="{0000006D-9BED-4C73-AEFD-D165DBCFEDD2}"/>
              </c:ext>
            </c:extLst>
          </c:dPt>
          <c:dPt>
            <c:idx val="55"/>
            <c:bubble3D val="0"/>
            <c:spPr>
              <a:solidFill>
                <a:schemeClr val="accent6">
                  <a:lumMod val="60000"/>
                  <a:lumOff val="40000"/>
                </a:schemeClr>
              </a:solidFill>
              <a:ln w="19050">
                <a:solidFill>
                  <a:schemeClr val="lt1"/>
                </a:solidFill>
              </a:ln>
              <a:effectLst/>
            </c:spPr>
            <c:extLst>
              <c:ext xmlns:c16="http://schemas.microsoft.com/office/drawing/2014/chart" uri="{C3380CC4-5D6E-409C-BE32-E72D297353CC}">
                <c16:uniqueId val="{0000006F-9BED-4C73-AEFD-D165DBCFEDD2}"/>
              </c:ext>
            </c:extLst>
          </c:dPt>
          <c:dPt>
            <c:idx val="56"/>
            <c:bubble3D val="0"/>
            <c:spPr>
              <a:solidFill>
                <a:schemeClr val="bg2">
                  <a:lumMod val="75000"/>
                </a:schemeClr>
              </a:solidFill>
              <a:ln w="19050">
                <a:solidFill>
                  <a:schemeClr val="lt1"/>
                </a:solidFill>
              </a:ln>
              <a:effectLst/>
            </c:spPr>
            <c:extLst>
              <c:ext xmlns:c16="http://schemas.microsoft.com/office/drawing/2014/chart" uri="{C3380CC4-5D6E-409C-BE32-E72D297353CC}">
                <c16:uniqueId val="{00000071-9BED-4C73-AEFD-D165DBCFEDD2}"/>
              </c:ext>
            </c:extLst>
          </c:dPt>
          <c:dPt>
            <c:idx val="57"/>
            <c:bubble3D val="0"/>
            <c:spPr>
              <a:solidFill>
                <a:schemeClr val="accent4">
                  <a:lumMod val="60000"/>
                  <a:lumOff val="40000"/>
                </a:schemeClr>
              </a:solidFill>
              <a:ln w="19050">
                <a:solidFill>
                  <a:schemeClr val="lt1"/>
                </a:solidFill>
              </a:ln>
              <a:effectLst/>
            </c:spPr>
            <c:extLst>
              <c:ext xmlns:c16="http://schemas.microsoft.com/office/drawing/2014/chart" uri="{C3380CC4-5D6E-409C-BE32-E72D297353CC}">
                <c16:uniqueId val="{00000073-9BED-4C73-AEFD-D165DBCFEDD2}"/>
              </c:ext>
            </c:extLst>
          </c:dPt>
          <c:dPt>
            <c:idx val="58"/>
            <c:bubble3D val="0"/>
            <c:spPr>
              <a:solidFill>
                <a:srgbClr val="E12809"/>
              </a:solidFill>
              <a:ln w="19050">
                <a:solidFill>
                  <a:schemeClr val="lt1"/>
                </a:solidFill>
              </a:ln>
              <a:effectLst/>
            </c:spPr>
            <c:extLst>
              <c:ext xmlns:c16="http://schemas.microsoft.com/office/drawing/2014/chart" uri="{C3380CC4-5D6E-409C-BE32-E72D297353CC}">
                <c16:uniqueId val="{00000075-9BED-4C73-AEFD-D165DBCFEDD2}"/>
              </c:ext>
            </c:extLst>
          </c:dPt>
          <c:dPt>
            <c:idx val="59"/>
            <c:bubble3D val="0"/>
            <c:spPr>
              <a:solidFill>
                <a:schemeClr val="bg1"/>
              </a:solidFill>
              <a:ln w="12700">
                <a:solidFill>
                  <a:schemeClr val="bg2">
                    <a:lumMod val="25000"/>
                  </a:schemeClr>
                </a:solidFill>
              </a:ln>
              <a:effectLst/>
            </c:spPr>
            <c:extLst>
              <c:ext xmlns:c16="http://schemas.microsoft.com/office/drawing/2014/chart" uri="{C3380CC4-5D6E-409C-BE32-E72D297353CC}">
                <c16:uniqueId val="{00000077-9BED-4C73-AEFD-D165DBCFEDD2}"/>
              </c:ext>
            </c:extLst>
          </c:dPt>
          <c:val>
            <c:numRef>
              <c:f>'Env Wheel'!$B$2:$B$61</c:f>
              <c:numCache>
                <c:formatCode>General</c:formatCode>
                <c:ptCount val="60"/>
                <c:pt idx="0">
                  <c:v>0</c:v>
                </c:pt>
                <c:pt idx="1">
                  <c:v>0</c:v>
                </c:pt>
                <c:pt idx="2">
                  <c:v>0</c:v>
                </c:pt>
                <c:pt idx="3">
                  <c:v>0</c:v>
                </c:pt>
                <c:pt idx="4">
                  <c:v>0</c:v>
                </c:pt>
                <c:pt idx="5">
                  <c:v>1</c:v>
                </c:pt>
                <c:pt idx="6">
                  <c:v>0</c:v>
                </c:pt>
                <c:pt idx="7">
                  <c:v>0</c:v>
                </c:pt>
                <c:pt idx="8">
                  <c:v>0</c:v>
                </c:pt>
                <c:pt idx="9">
                  <c:v>0</c:v>
                </c:pt>
                <c:pt idx="10">
                  <c:v>0</c:v>
                </c:pt>
                <c:pt idx="11">
                  <c:v>1</c:v>
                </c:pt>
                <c:pt idx="12">
                  <c:v>0</c:v>
                </c:pt>
                <c:pt idx="13">
                  <c:v>0</c:v>
                </c:pt>
                <c:pt idx="14">
                  <c:v>0</c:v>
                </c:pt>
                <c:pt idx="15">
                  <c:v>0</c:v>
                </c:pt>
                <c:pt idx="16">
                  <c:v>0</c:v>
                </c:pt>
                <c:pt idx="17">
                  <c:v>1</c:v>
                </c:pt>
                <c:pt idx="18">
                  <c:v>0</c:v>
                </c:pt>
                <c:pt idx="19">
                  <c:v>0</c:v>
                </c:pt>
                <c:pt idx="20">
                  <c:v>0</c:v>
                </c:pt>
                <c:pt idx="21">
                  <c:v>0</c:v>
                </c:pt>
                <c:pt idx="22">
                  <c:v>0</c:v>
                </c:pt>
                <c:pt idx="23">
                  <c:v>1</c:v>
                </c:pt>
                <c:pt idx="24">
                  <c:v>0</c:v>
                </c:pt>
                <c:pt idx="25">
                  <c:v>0</c:v>
                </c:pt>
                <c:pt idx="26">
                  <c:v>0</c:v>
                </c:pt>
                <c:pt idx="27">
                  <c:v>0</c:v>
                </c:pt>
                <c:pt idx="28">
                  <c:v>0</c:v>
                </c:pt>
                <c:pt idx="29">
                  <c:v>1</c:v>
                </c:pt>
                <c:pt idx="30">
                  <c:v>0</c:v>
                </c:pt>
                <c:pt idx="31">
                  <c:v>0</c:v>
                </c:pt>
                <c:pt idx="32">
                  <c:v>0</c:v>
                </c:pt>
                <c:pt idx="33">
                  <c:v>0</c:v>
                </c:pt>
                <c:pt idx="34">
                  <c:v>0</c:v>
                </c:pt>
                <c:pt idx="35">
                  <c:v>1</c:v>
                </c:pt>
                <c:pt idx="36">
                  <c:v>0</c:v>
                </c:pt>
                <c:pt idx="37">
                  <c:v>0</c:v>
                </c:pt>
                <c:pt idx="38">
                  <c:v>0</c:v>
                </c:pt>
                <c:pt idx="39">
                  <c:v>0</c:v>
                </c:pt>
                <c:pt idx="40">
                  <c:v>0</c:v>
                </c:pt>
                <c:pt idx="41">
                  <c:v>1</c:v>
                </c:pt>
                <c:pt idx="42">
                  <c:v>0</c:v>
                </c:pt>
                <c:pt idx="43">
                  <c:v>0</c:v>
                </c:pt>
                <c:pt idx="44">
                  <c:v>0</c:v>
                </c:pt>
                <c:pt idx="45">
                  <c:v>0</c:v>
                </c:pt>
                <c:pt idx="46">
                  <c:v>0</c:v>
                </c:pt>
                <c:pt idx="47">
                  <c:v>1</c:v>
                </c:pt>
                <c:pt idx="48">
                  <c:v>0</c:v>
                </c:pt>
                <c:pt idx="49">
                  <c:v>0</c:v>
                </c:pt>
                <c:pt idx="50">
                  <c:v>0</c:v>
                </c:pt>
                <c:pt idx="51">
                  <c:v>0</c:v>
                </c:pt>
                <c:pt idx="52">
                  <c:v>0</c:v>
                </c:pt>
                <c:pt idx="53">
                  <c:v>1</c:v>
                </c:pt>
                <c:pt idx="54">
                  <c:v>0</c:v>
                </c:pt>
                <c:pt idx="55">
                  <c:v>0</c:v>
                </c:pt>
                <c:pt idx="56">
                  <c:v>0</c:v>
                </c:pt>
                <c:pt idx="57">
                  <c:v>0</c:v>
                </c:pt>
                <c:pt idx="58">
                  <c:v>0</c:v>
                </c:pt>
                <c:pt idx="59">
                  <c:v>1</c:v>
                </c:pt>
              </c:numCache>
            </c:numRef>
          </c:val>
          <c:extLst>
            <c:ext xmlns:c16="http://schemas.microsoft.com/office/drawing/2014/chart" uri="{C3380CC4-5D6E-409C-BE32-E72D297353CC}">
              <c16:uniqueId val="{00000078-9BED-4C73-AEFD-D165DBCFEDD2}"/>
            </c:ext>
          </c:extLst>
        </c:ser>
        <c:dLbls>
          <c:showLegendKey val="0"/>
          <c:showVal val="0"/>
          <c:showCatName val="0"/>
          <c:showSerName val="0"/>
          <c:showPercent val="0"/>
          <c:showBubbleSize val="0"/>
          <c:showLeaderLines val="1"/>
        </c:dLbls>
        <c:firstSliceAng val="0"/>
        <c:holeSize val="67"/>
      </c:doughnutChart>
      <c:spPr>
        <a:noFill/>
        <a:ln>
          <a:noFill/>
        </a:ln>
        <a:effectLst/>
      </c:spPr>
    </c:plotArea>
    <c:plotVisOnly val="1"/>
    <c:dispBlanksAs val="gap"/>
    <c:showDLblsOverMax val="0"/>
  </c:chart>
  <c:spPr>
    <a:no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doughnutChart>
        <c:varyColors val="1"/>
        <c:ser>
          <c:idx val="0"/>
          <c:order val="0"/>
          <c:explosion val="14"/>
          <c:dPt>
            <c:idx val="0"/>
            <c:bubble3D val="0"/>
            <c:spPr>
              <a:solidFill>
                <a:schemeClr val="accent6"/>
              </a:solidFill>
              <a:ln w="19050">
                <a:solidFill>
                  <a:schemeClr val="lt1"/>
                </a:solidFill>
              </a:ln>
              <a:effectLst/>
            </c:spPr>
            <c:extLst>
              <c:ext xmlns:c16="http://schemas.microsoft.com/office/drawing/2014/chart" uri="{C3380CC4-5D6E-409C-BE32-E72D297353CC}">
                <c16:uniqueId val="{00000001-A872-49AC-8869-0BCB365DDF09}"/>
              </c:ext>
            </c:extLst>
          </c:dPt>
          <c:dPt>
            <c:idx val="1"/>
            <c:bubble3D val="0"/>
            <c:spPr>
              <a:solidFill>
                <a:schemeClr val="accent6">
                  <a:lumMod val="60000"/>
                  <a:lumOff val="40000"/>
                </a:schemeClr>
              </a:solidFill>
              <a:ln w="19050">
                <a:solidFill>
                  <a:schemeClr val="lt1"/>
                </a:solidFill>
              </a:ln>
              <a:effectLst/>
            </c:spPr>
            <c:extLst>
              <c:ext xmlns:c16="http://schemas.microsoft.com/office/drawing/2014/chart" uri="{C3380CC4-5D6E-409C-BE32-E72D297353CC}">
                <c16:uniqueId val="{00000003-A872-49AC-8869-0BCB365DDF09}"/>
              </c:ext>
            </c:extLst>
          </c:dPt>
          <c:dPt>
            <c:idx val="2"/>
            <c:bubble3D val="0"/>
            <c:spPr>
              <a:solidFill>
                <a:schemeClr val="bg2">
                  <a:lumMod val="75000"/>
                </a:schemeClr>
              </a:solidFill>
              <a:ln w="19050">
                <a:solidFill>
                  <a:schemeClr val="lt1"/>
                </a:solidFill>
              </a:ln>
              <a:effectLst/>
            </c:spPr>
            <c:extLst>
              <c:ext xmlns:c16="http://schemas.microsoft.com/office/drawing/2014/chart" uri="{C3380CC4-5D6E-409C-BE32-E72D297353CC}">
                <c16:uniqueId val="{00000005-A872-49AC-8869-0BCB365DDF09}"/>
              </c:ext>
            </c:extLst>
          </c:dPt>
          <c:dPt>
            <c:idx val="3"/>
            <c:bubble3D val="0"/>
            <c:spPr>
              <a:solidFill>
                <a:schemeClr val="accent4">
                  <a:lumMod val="60000"/>
                  <a:lumOff val="40000"/>
                </a:schemeClr>
              </a:solidFill>
              <a:ln w="19050">
                <a:solidFill>
                  <a:schemeClr val="lt1"/>
                </a:solidFill>
              </a:ln>
              <a:effectLst/>
            </c:spPr>
            <c:extLst>
              <c:ext xmlns:c16="http://schemas.microsoft.com/office/drawing/2014/chart" uri="{C3380CC4-5D6E-409C-BE32-E72D297353CC}">
                <c16:uniqueId val="{00000007-A872-49AC-8869-0BCB365DDF09}"/>
              </c:ext>
            </c:extLst>
          </c:dPt>
          <c:dPt>
            <c:idx val="4"/>
            <c:bubble3D val="0"/>
            <c:spPr>
              <a:solidFill>
                <a:srgbClr val="E12809"/>
              </a:solidFill>
              <a:ln w="19050">
                <a:solidFill>
                  <a:schemeClr val="lt1"/>
                </a:solidFill>
              </a:ln>
              <a:effectLst/>
            </c:spPr>
            <c:extLst>
              <c:ext xmlns:c16="http://schemas.microsoft.com/office/drawing/2014/chart" uri="{C3380CC4-5D6E-409C-BE32-E72D297353CC}">
                <c16:uniqueId val="{00000009-A872-49AC-8869-0BCB365DDF09}"/>
              </c:ext>
            </c:extLst>
          </c:dPt>
          <c:dPt>
            <c:idx val="5"/>
            <c:bubble3D val="0"/>
            <c:spPr>
              <a:solidFill>
                <a:schemeClr val="bg1"/>
              </a:solidFill>
              <a:ln w="12700">
                <a:solidFill>
                  <a:schemeClr val="bg2">
                    <a:lumMod val="25000"/>
                  </a:schemeClr>
                </a:solidFill>
              </a:ln>
              <a:effectLst/>
            </c:spPr>
            <c:extLst>
              <c:ext xmlns:c16="http://schemas.microsoft.com/office/drawing/2014/chart" uri="{C3380CC4-5D6E-409C-BE32-E72D297353CC}">
                <c16:uniqueId val="{0000000B-A872-49AC-8869-0BCB365DDF09}"/>
              </c:ext>
            </c:extLst>
          </c:dPt>
          <c:dPt>
            <c:idx val="6"/>
            <c:bubble3D val="0"/>
            <c:spPr>
              <a:solidFill>
                <a:schemeClr val="accent6"/>
              </a:solidFill>
              <a:ln w="19050">
                <a:solidFill>
                  <a:schemeClr val="lt1"/>
                </a:solidFill>
              </a:ln>
              <a:effectLst/>
            </c:spPr>
            <c:extLst>
              <c:ext xmlns:c16="http://schemas.microsoft.com/office/drawing/2014/chart" uri="{C3380CC4-5D6E-409C-BE32-E72D297353CC}">
                <c16:uniqueId val="{0000000D-A872-49AC-8869-0BCB365DDF09}"/>
              </c:ext>
            </c:extLst>
          </c:dPt>
          <c:dPt>
            <c:idx val="7"/>
            <c:bubble3D val="0"/>
            <c:spPr>
              <a:solidFill>
                <a:schemeClr val="accent6">
                  <a:lumMod val="60000"/>
                  <a:lumOff val="40000"/>
                </a:schemeClr>
              </a:solidFill>
              <a:ln w="19050">
                <a:solidFill>
                  <a:schemeClr val="lt1"/>
                </a:solidFill>
              </a:ln>
              <a:effectLst/>
            </c:spPr>
            <c:extLst>
              <c:ext xmlns:c16="http://schemas.microsoft.com/office/drawing/2014/chart" uri="{C3380CC4-5D6E-409C-BE32-E72D297353CC}">
                <c16:uniqueId val="{0000000F-A872-49AC-8869-0BCB365DDF09}"/>
              </c:ext>
            </c:extLst>
          </c:dPt>
          <c:dPt>
            <c:idx val="8"/>
            <c:bubble3D val="0"/>
            <c:spPr>
              <a:solidFill>
                <a:schemeClr val="bg2">
                  <a:lumMod val="75000"/>
                </a:schemeClr>
              </a:solidFill>
              <a:ln w="19050">
                <a:solidFill>
                  <a:schemeClr val="lt1"/>
                </a:solidFill>
              </a:ln>
              <a:effectLst/>
            </c:spPr>
            <c:extLst>
              <c:ext xmlns:c16="http://schemas.microsoft.com/office/drawing/2014/chart" uri="{C3380CC4-5D6E-409C-BE32-E72D297353CC}">
                <c16:uniqueId val="{00000011-A872-49AC-8869-0BCB365DDF09}"/>
              </c:ext>
            </c:extLst>
          </c:dPt>
          <c:dPt>
            <c:idx val="9"/>
            <c:bubble3D val="0"/>
            <c:spPr>
              <a:solidFill>
                <a:schemeClr val="accent4">
                  <a:lumMod val="60000"/>
                  <a:lumOff val="40000"/>
                </a:schemeClr>
              </a:solidFill>
              <a:ln w="19050">
                <a:solidFill>
                  <a:schemeClr val="lt1"/>
                </a:solidFill>
              </a:ln>
              <a:effectLst/>
            </c:spPr>
            <c:extLst>
              <c:ext xmlns:c16="http://schemas.microsoft.com/office/drawing/2014/chart" uri="{C3380CC4-5D6E-409C-BE32-E72D297353CC}">
                <c16:uniqueId val="{00000013-A872-49AC-8869-0BCB365DDF09}"/>
              </c:ext>
            </c:extLst>
          </c:dPt>
          <c:dPt>
            <c:idx val="10"/>
            <c:bubble3D val="0"/>
            <c:spPr>
              <a:solidFill>
                <a:srgbClr val="E12809"/>
              </a:solidFill>
              <a:ln w="19050">
                <a:solidFill>
                  <a:schemeClr val="lt1"/>
                </a:solidFill>
              </a:ln>
              <a:effectLst/>
            </c:spPr>
            <c:extLst>
              <c:ext xmlns:c16="http://schemas.microsoft.com/office/drawing/2014/chart" uri="{C3380CC4-5D6E-409C-BE32-E72D297353CC}">
                <c16:uniqueId val="{00000015-A872-49AC-8869-0BCB365DDF09}"/>
              </c:ext>
            </c:extLst>
          </c:dPt>
          <c:dPt>
            <c:idx val="11"/>
            <c:bubble3D val="0"/>
            <c:spPr>
              <a:solidFill>
                <a:schemeClr val="bg1"/>
              </a:solidFill>
              <a:ln w="12700">
                <a:solidFill>
                  <a:schemeClr val="bg2">
                    <a:lumMod val="25000"/>
                  </a:schemeClr>
                </a:solidFill>
              </a:ln>
              <a:effectLst/>
            </c:spPr>
            <c:extLst>
              <c:ext xmlns:c16="http://schemas.microsoft.com/office/drawing/2014/chart" uri="{C3380CC4-5D6E-409C-BE32-E72D297353CC}">
                <c16:uniqueId val="{00000017-A872-49AC-8869-0BCB365DDF09}"/>
              </c:ext>
            </c:extLst>
          </c:dPt>
          <c:dPt>
            <c:idx val="12"/>
            <c:bubble3D val="0"/>
            <c:spPr>
              <a:solidFill>
                <a:schemeClr val="accent6"/>
              </a:solidFill>
              <a:ln w="19050">
                <a:solidFill>
                  <a:schemeClr val="lt1"/>
                </a:solidFill>
              </a:ln>
              <a:effectLst/>
            </c:spPr>
            <c:extLst>
              <c:ext xmlns:c16="http://schemas.microsoft.com/office/drawing/2014/chart" uri="{C3380CC4-5D6E-409C-BE32-E72D297353CC}">
                <c16:uniqueId val="{00000019-A872-49AC-8869-0BCB365DDF09}"/>
              </c:ext>
            </c:extLst>
          </c:dPt>
          <c:dPt>
            <c:idx val="13"/>
            <c:bubble3D val="0"/>
            <c:spPr>
              <a:solidFill>
                <a:schemeClr val="accent6">
                  <a:lumMod val="60000"/>
                  <a:lumOff val="40000"/>
                </a:schemeClr>
              </a:solidFill>
              <a:ln w="19050">
                <a:solidFill>
                  <a:schemeClr val="lt1"/>
                </a:solidFill>
              </a:ln>
              <a:effectLst/>
            </c:spPr>
            <c:extLst>
              <c:ext xmlns:c16="http://schemas.microsoft.com/office/drawing/2014/chart" uri="{C3380CC4-5D6E-409C-BE32-E72D297353CC}">
                <c16:uniqueId val="{0000001B-A872-49AC-8869-0BCB365DDF09}"/>
              </c:ext>
            </c:extLst>
          </c:dPt>
          <c:dPt>
            <c:idx val="14"/>
            <c:bubble3D val="0"/>
            <c:spPr>
              <a:solidFill>
                <a:schemeClr val="bg2">
                  <a:lumMod val="75000"/>
                </a:schemeClr>
              </a:solidFill>
              <a:ln w="19050">
                <a:solidFill>
                  <a:schemeClr val="lt1"/>
                </a:solidFill>
              </a:ln>
              <a:effectLst/>
            </c:spPr>
            <c:extLst>
              <c:ext xmlns:c16="http://schemas.microsoft.com/office/drawing/2014/chart" uri="{C3380CC4-5D6E-409C-BE32-E72D297353CC}">
                <c16:uniqueId val="{0000001D-A872-49AC-8869-0BCB365DDF09}"/>
              </c:ext>
            </c:extLst>
          </c:dPt>
          <c:dPt>
            <c:idx val="15"/>
            <c:bubble3D val="0"/>
            <c:spPr>
              <a:solidFill>
                <a:schemeClr val="accent4">
                  <a:lumMod val="60000"/>
                  <a:lumOff val="40000"/>
                </a:schemeClr>
              </a:solidFill>
              <a:ln w="19050">
                <a:solidFill>
                  <a:schemeClr val="lt1"/>
                </a:solidFill>
              </a:ln>
              <a:effectLst/>
            </c:spPr>
            <c:extLst>
              <c:ext xmlns:c16="http://schemas.microsoft.com/office/drawing/2014/chart" uri="{C3380CC4-5D6E-409C-BE32-E72D297353CC}">
                <c16:uniqueId val="{0000001F-A872-49AC-8869-0BCB365DDF09}"/>
              </c:ext>
            </c:extLst>
          </c:dPt>
          <c:dPt>
            <c:idx val="16"/>
            <c:bubble3D val="0"/>
            <c:spPr>
              <a:solidFill>
                <a:srgbClr val="E12809"/>
              </a:solidFill>
              <a:ln w="19050">
                <a:solidFill>
                  <a:schemeClr val="lt1"/>
                </a:solidFill>
              </a:ln>
              <a:effectLst/>
            </c:spPr>
            <c:extLst>
              <c:ext xmlns:c16="http://schemas.microsoft.com/office/drawing/2014/chart" uri="{C3380CC4-5D6E-409C-BE32-E72D297353CC}">
                <c16:uniqueId val="{00000021-A872-49AC-8869-0BCB365DDF09}"/>
              </c:ext>
            </c:extLst>
          </c:dPt>
          <c:dPt>
            <c:idx val="17"/>
            <c:bubble3D val="0"/>
            <c:spPr>
              <a:solidFill>
                <a:schemeClr val="bg1"/>
              </a:solidFill>
              <a:ln w="12700">
                <a:solidFill>
                  <a:schemeClr val="bg2">
                    <a:lumMod val="25000"/>
                  </a:schemeClr>
                </a:solidFill>
              </a:ln>
              <a:effectLst/>
            </c:spPr>
            <c:extLst>
              <c:ext xmlns:c16="http://schemas.microsoft.com/office/drawing/2014/chart" uri="{C3380CC4-5D6E-409C-BE32-E72D297353CC}">
                <c16:uniqueId val="{00000023-A872-49AC-8869-0BCB365DDF09}"/>
              </c:ext>
            </c:extLst>
          </c:dPt>
          <c:dPt>
            <c:idx val="18"/>
            <c:bubble3D val="0"/>
            <c:spPr>
              <a:solidFill>
                <a:schemeClr val="accent6"/>
              </a:solidFill>
              <a:ln w="19050">
                <a:solidFill>
                  <a:schemeClr val="lt1"/>
                </a:solidFill>
              </a:ln>
              <a:effectLst/>
            </c:spPr>
            <c:extLst>
              <c:ext xmlns:c16="http://schemas.microsoft.com/office/drawing/2014/chart" uri="{C3380CC4-5D6E-409C-BE32-E72D297353CC}">
                <c16:uniqueId val="{00000025-A872-49AC-8869-0BCB365DDF09}"/>
              </c:ext>
            </c:extLst>
          </c:dPt>
          <c:dPt>
            <c:idx val="19"/>
            <c:bubble3D val="0"/>
            <c:spPr>
              <a:solidFill>
                <a:schemeClr val="accent6">
                  <a:lumMod val="60000"/>
                  <a:lumOff val="40000"/>
                </a:schemeClr>
              </a:solidFill>
              <a:ln w="19050">
                <a:solidFill>
                  <a:schemeClr val="lt1"/>
                </a:solidFill>
              </a:ln>
              <a:effectLst/>
            </c:spPr>
            <c:extLst>
              <c:ext xmlns:c16="http://schemas.microsoft.com/office/drawing/2014/chart" uri="{C3380CC4-5D6E-409C-BE32-E72D297353CC}">
                <c16:uniqueId val="{00000027-A872-49AC-8869-0BCB365DDF09}"/>
              </c:ext>
            </c:extLst>
          </c:dPt>
          <c:dPt>
            <c:idx val="20"/>
            <c:bubble3D val="0"/>
            <c:spPr>
              <a:solidFill>
                <a:schemeClr val="bg2">
                  <a:lumMod val="75000"/>
                </a:schemeClr>
              </a:solidFill>
              <a:ln w="19050">
                <a:solidFill>
                  <a:schemeClr val="lt1"/>
                </a:solidFill>
              </a:ln>
              <a:effectLst/>
            </c:spPr>
            <c:extLst>
              <c:ext xmlns:c16="http://schemas.microsoft.com/office/drawing/2014/chart" uri="{C3380CC4-5D6E-409C-BE32-E72D297353CC}">
                <c16:uniqueId val="{00000029-A872-49AC-8869-0BCB365DDF09}"/>
              </c:ext>
            </c:extLst>
          </c:dPt>
          <c:dPt>
            <c:idx val="21"/>
            <c:bubble3D val="0"/>
            <c:spPr>
              <a:solidFill>
                <a:schemeClr val="accent4">
                  <a:lumMod val="60000"/>
                  <a:lumOff val="40000"/>
                </a:schemeClr>
              </a:solidFill>
              <a:ln w="19050">
                <a:solidFill>
                  <a:schemeClr val="lt1"/>
                </a:solidFill>
              </a:ln>
              <a:effectLst/>
            </c:spPr>
            <c:extLst>
              <c:ext xmlns:c16="http://schemas.microsoft.com/office/drawing/2014/chart" uri="{C3380CC4-5D6E-409C-BE32-E72D297353CC}">
                <c16:uniqueId val="{0000002B-A872-49AC-8869-0BCB365DDF09}"/>
              </c:ext>
            </c:extLst>
          </c:dPt>
          <c:dPt>
            <c:idx val="22"/>
            <c:bubble3D val="0"/>
            <c:spPr>
              <a:solidFill>
                <a:srgbClr val="E12809"/>
              </a:solidFill>
              <a:ln w="19050">
                <a:solidFill>
                  <a:schemeClr val="lt1"/>
                </a:solidFill>
              </a:ln>
              <a:effectLst/>
            </c:spPr>
            <c:extLst>
              <c:ext xmlns:c16="http://schemas.microsoft.com/office/drawing/2014/chart" uri="{C3380CC4-5D6E-409C-BE32-E72D297353CC}">
                <c16:uniqueId val="{0000002D-A872-49AC-8869-0BCB365DDF09}"/>
              </c:ext>
            </c:extLst>
          </c:dPt>
          <c:dPt>
            <c:idx val="23"/>
            <c:bubble3D val="0"/>
            <c:spPr>
              <a:solidFill>
                <a:schemeClr val="bg1"/>
              </a:solidFill>
              <a:ln w="12700">
                <a:solidFill>
                  <a:schemeClr val="bg2">
                    <a:lumMod val="25000"/>
                  </a:schemeClr>
                </a:solidFill>
              </a:ln>
              <a:effectLst/>
            </c:spPr>
            <c:extLst>
              <c:ext xmlns:c16="http://schemas.microsoft.com/office/drawing/2014/chart" uri="{C3380CC4-5D6E-409C-BE32-E72D297353CC}">
                <c16:uniqueId val="{0000002F-A872-49AC-8869-0BCB365DDF09}"/>
              </c:ext>
            </c:extLst>
          </c:dPt>
          <c:dPt>
            <c:idx val="24"/>
            <c:bubble3D val="0"/>
            <c:spPr>
              <a:solidFill>
                <a:schemeClr val="accent6"/>
              </a:solidFill>
              <a:ln w="19050">
                <a:solidFill>
                  <a:schemeClr val="lt1"/>
                </a:solidFill>
              </a:ln>
              <a:effectLst/>
            </c:spPr>
            <c:extLst>
              <c:ext xmlns:c16="http://schemas.microsoft.com/office/drawing/2014/chart" uri="{C3380CC4-5D6E-409C-BE32-E72D297353CC}">
                <c16:uniqueId val="{00000031-A872-49AC-8869-0BCB365DDF09}"/>
              </c:ext>
            </c:extLst>
          </c:dPt>
          <c:dPt>
            <c:idx val="25"/>
            <c:bubble3D val="0"/>
            <c:spPr>
              <a:solidFill>
                <a:schemeClr val="accent6">
                  <a:lumMod val="60000"/>
                  <a:lumOff val="40000"/>
                </a:schemeClr>
              </a:solidFill>
              <a:ln w="19050">
                <a:solidFill>
                  <a:schemeClr val="lt1"/>
                </a:solidFill>
              </a:ln>
              <a:effectLst/>
            </c:spPr>
            <c:extLst>
              <c:ext xmlns:c16="http://schemas.microsoft.com/office/drawing/2014/chart" uri="{C3380CC4-5D6E-409C-BE32-E72D297353CC}">
                <c16:uniqueId val="{00000033-A872-49AC-8869-0BCB365DDF09}"/>
              </c:ext>
            </c:extLst>
          </c:dPt>
          <c:dPt>
            <c:idx val="26"/>
            <c:bubble3D val="0"/>
            <c:spPr>
              <a:solidFill>
                <a:schemeClr val="bg2">
                  <a:lumMod val="75000"/>
                </a:schemeClr>
              </a:solidFill>
              <a:ln w="19050">
                <a:solidFill>
                  <a:schemeClr val="lt1"/>
                </a:solidFill>
              </a:ln>
              <a:effectLst/>
            </c:spPr>
            <c:extLst>
              <c:ext xmlns:c16="http://schemas.microsoft.com/office/drawing/2014/chart" uri="{C3380CC4-5D6E-409C-BE32-E72D297353CC}">
                <c16:uniqueId val="{00000035-A872-49AC-8869-0BCB365DDF09}"/>
              </c:ext>
            </c:extLst>
          </c:dPt>
          <c:dPt>
            <c:idx val="27"/>
            <c:bubble3D val="0"/>
            <c:spPr>
              <a:solidFill>
                <a:schemeClr val="accent4">
                  <a:lumMod val="60000"/>
                  <a:lumOff val="40000"/>
                </a:schemeClr>
              </a:solidFill>
              <a:ln w="19050">
                <a:solidFill>
                  <a:schemeClr val="lt1"/>
                </a:solidFill>
              </a:ln>
              <a:effectLst/>
            </c:spPr>
            <c:extLst>
              <c:ext xmlns:c16="http://schemas.microsoft.com/office/drawing/2014/chart" uri="{C3380CC4-5D6E-409C-BE32-E72D297353CC}">
                <c16:uniqueId val="{00000037-A872-49AC-8869-0BCB365DDF09}"/>
              </c:ext>
            </c:extLst>
          </c:dPt>
          <c:dPt>
            <c:idx val="28"/>
            <c:bubble3D val="0"/>
            <c:spPr>
              <a:solidFill>
                <a:srgbClr val="E12809"/>
              </a:solidFill>
              <a:ln w="19050">
                <a:solidFill>
                  <a:schemeClr val="lt1"/>
                </a:solidFill>
              </a:ln>
              <a:effectLst/>
            </c:spPr>
            <c:extLst>
              <c:ext xmlns:c16="http://schemas.microsoft.com/office/drawing/2014/chart" uri="{C3380CC4-5D6E-409C-BE32-E72D297353CC}">
                <c16:uniqueId val="{00000039-A872-49AC-8869-0BCB365DDF09}"/>
              </c:ext>
            </c:extLst>
          </c:dPt>
          <c:dPt>
            <c:idx val="29"/>
            <c:bubble3D val="0"/>
            <c:spPr>
              <a:solidFill>
                <a:schemeClr val="bg1"/>
              </a:solidFill>
              <a:ln w="12700">
                <a:solidFill>
                  <a:schemeClr val="bg2">
                    <a:lumMod val="25000"/>
                  </a:schemeClr>
                </a:solidFill>
              </a:ln>
              <a:effectLst/>
            </c:spPr>
            <c:extLst>
              <c:ext xmlns:c16="http://schemas.microsoft.com/office/drawing/2014/chart" uri="{C3380CC4-5D6E-409C-BE32-E72D297353CC}">
                <c16:uniqueId val="{0000003B-A872-49AC-8869-0BCB365DDF09}"/>
              </c:ext>
            </c:extLst>
          </c:dPt>
          <c:dPt>
            <c:idx val="30"/>
            <c:bubble3D val="0"/>
            <c:spPr>
              <a:solidFill>
                <a:schemeClr val="accent6"/>
              </a:solidFill>
              <a:ln w="19050">
                <a:solidFill>
                  <a:schemeClr val="lt1"/>
                </a:solidFill>
              </a:ln>
              <a:effectLst/>
            </c:spPr>
            <c:extLst>
              <c:ext xmlns:c16="http://schemas.microsoft.com/office/drawing/2014/chart" uri="{C3380CC4-5D6E-409C-BE32-E72D297353CC}">
                <c16:uniqueId val="{0000003D-A872-49AC-8869-0BCB365DDF09}"/>
              </c:ext>
            </c:extLst>
          </c:dPt>
          <c:dPt>
            <c:idx val="31"/>
            <c:bubble3D val="0"/>
            <c:spPr>
              <a:solidFill>
                <a:schemeClr val="accent6">
                  <a:lumMod val="60000"/>
                  <a:lumOff val="40000"/>
                </a:schemeClr>
              </a:solidFill>
              <a:ln w="19050">
                <a:solidFill>
                  <a:schemeClr val="lt1"/>
                </a:solidFill>
              </a:ln>
              <a:effectLst/>
            </c:spPr>
            <c:extLst>
              <c:ext xmlns:c16="http://schemas.microsoft.com/office/drawing/2014/chart" uri="{C3380CC4-5D6E-409C-BE32-E72D297353CC}">
                <c16:uniqueId val="{0000003F-A872-49AC-8869-0BCB365DDF09}"/>
              </c:ext>
            </c:extLst>
          </c:dPt>
          <c:dPt>
            <c:idx val="32"/>
            <c:bubble3D val="0"/>
            <c:spPr>
              <a:solidFill>
                <a:schemeClr val="bg2">
                  <a:lumMod val="75000"/>
                </a:schemeClr>
              </a:solidFill>
              <a:ln w="19050">
                <a:solidFill>
                  <a:schemeClr val="lt1"/>
                </a:solidFill>
              </a:ln>
              <a:effectLst/>
            </c:spPr>
            <c:extLst>
              <c:ext xmlns:c16="http://schemas.microsoft.com/office/drawing/2014/chart" uri="{C3380CC4-5D6E-409C-BE32-E72D297353CC}">
                <c16:uniqueId val="{00000041-A872-49AC-8869-0BCB365DDF09}"/>
              </c:ext>
            </c:extLst>
          </c:dPt>
          <c:dPt>
            <c:idx val="33"/>
            <c:bubble3D val="0"/>
            <c:spPr>
              <a:solidFill>
                <a:schemeClr val="accent4">
                  <a:lumMod val="60000"/>
                  <a:lumOff val="40000"/>
                </a:schemeClr>
              </a:solidFill>
              <a:ln w="19050">
                <a:solidFill>
                  <a:schemeClr val="lt1"/>
                </a:solidFill>
              </a:ln>
              <a:effectLst/>
            </c:spPr>
            <c:extLst>
              <c:ext xmlns:c16="http://schemas.microsoft.com/office/drawing/2014/chart" uri="{C3380CC4-5D6E-409C-BE32-E72D297353CC}">
                <c16:uniqueId val="{00000043-A872-49AC-8869-0BCB365DDF09}"/>
              </c:ext>
            </c:extLst>
          </c:dPt>
          <c:dPt>
            <c:idx val="34"/>
            <c:bubble3D val="0"/>
            <c:spPr>
              <a:solidFill>
                <a:srgbClr val="E12809"/>
              </a:solidFill>
              <a:ln w="19050">
                <a:solidFill>
                  <a:schemeClr val="lt1"/>
                </a:solidFill>
              </a:ln>
              <a:effectLst/>
            </c:spPr>
            <c:extLst>
              <c:ext xmlns:c16="http://schemas.microsoft.com/office/drawing/2014/chart" uri="{C3380CC4-5D6E-409C-BE32-E72D297353CC}">
                <c16:uniqueId val="{00000045-A872-49AC-8869-0BCB365DDF09}"/>
              </c:ext>
            </c:extLst>
          </c:dPt>
          <c:dPt>
            <c:idx val="35"/>
            <c:bubble3D val="0"/>
            <c:spPr>
              <a:solidFill>
                <a:schemeClr val="bg1"/>
              </a:solidFill>
              <a:ln w="12700">
                <a:solidFill>
                  <a:schemeClr val="bg2">
                    <a:lumMod val="25000"/>
                  </a:schemeClr>
                </a:solidFill>
              </a:ln>
              <a:effectLst/>
            </c:spPr>
            <c:extLst>
              <c:ext xmlns:c16="http://schemas.microsoft.com/office/drawing/2014/chart" uri="{C3380CC4-5D6E-409C-BE32-E72D297353CC}">
                <c16:uniqueId val="{00000047-A872-49AC-8869-0BCB365DDF09}"/>
              </c:ext>
            </c:extLst>
          </c:dPt>
          <c:dPt>
            <c:idx val="36"/>
            <c:bubble3D val="0"/>
            <c:spPr>
              <a:solidFill>
                <a:schemeClr val="accent6"/>
              </a:solidFill>
              <a:ln w="19050">
                <a:solidFill>
                  <a:schemeClr val="lt1"/>
                </a:solidFill>
              </a:ln>
              <a:effectLst/>
            </c:spPr>
            <c:extLst>
              <c:ext xmlns:c16="http://schemas.microsoft.com/office/drawing/2014/chart" uri="{C3380CC4-5D6E-409C-BE32-E72D297353CC}">
                <c16:uniqueId val="{00000049-A872-49AC-8869-0BCB365DDF09}"/>
              </c:ext>
            </c:extLst>
          </c:dPt>
          <c:dPt>
            <c:idx val="37"/>
            <c:bubble3D val="0"/>
            <c:spPr>
              <a:solidFill>
                <a:schemeClr val="accent6">
                  <a:lumMod val="60000"/>
                  <a:lumOff val="40000"/>
                </a:schemeClr>
              </a:solidFill>
              <a:ln w="19050">
                <a:solidFill>
                  <a:schemeClr val="lt1"/>
                </a:solidFill>
              </a:ln>
              <a:effectLst/>
            </c:spPr>
            <c:extLst>
              <c:ext xmlns:c16="http://schemas.microsoft.com/office/drawing/2014/chart" uri="{C3380CC4-5D6E-409C-BE32-E72D297353CC}">
                <c16:uniqueId val="{0000004B-A872-49AC-8869-0BCB365DDF09}"/>
              </c:ext>
            </c:extLst>
          </c:dPt>
          <c:dPt>
            <c:idx val="38"/>
            <c:bubble3D val="0"/>
            <c:spPr>
              <a:solidFill>
                <a:schemeClr val="bg2">
                  <a:lumMod val="75000"/>
                </a:schemeClr>
              </a:solidFill>
              <a:ln w="19050">
                <a:solidFill>
                  <a:schemeClr val="lt1"/>
                </a:solidFill>
              </a:ln>
              <a:effectLst/>
            </c:spPr>
            <c:extLst>
              <c:ext xmlns:c16="http://schemas.microsoft.com/office/drawing/2014/chart" uri="{C3380CC4-5D6E-409C-BE32-E72D297353CC}">
                <c16:uniqueId val="{0000004D-A872-49AC-8869-0BCB365DDF09}"/>
              </c:ext>
            </c:extLst>
          </c:dPt>
          <c:dPt>
            <c:idx val="39"/>
            <c:bubble3D val="0"/>
            <c:spPr>
              <a:solidFill>
                <a:schemeClr val="accent4">
                  <a:lumMod val="60000"/>
                  <a:lumOff val="40000"/>
                </a:schemeClr>
              </a:solidFill>
              <a:ln w="19050">
                <a:solidFill>
                  <a:schemeClr val="lt1"/>
                </a:solidFill>
              </a:ln>
              <a:effectLst/>
            </c:spPr>
            <c:extLst>
              <c:ext xmlns:c16="http://schemas.microsoft.com/office/drawing/2014/chart" uri="{C3380CC4-5D6E-409C-BE32-E72D297353CC}">
                <c16:uniqueId val="{0000004F-A872-49AC-8869-0BCB365DDF09}"/>
              </c:ext>
            </c:extLst>
          </c:dPt>
          <c:dPt>
            <c:idx val="40"/>
            <c:bubble3D val="0"/>
            <c:spPr>
              <a:solidFill>
                <a:srgbClr val="E12809"/>
              </a:solidFill>
              <a:ln w="19050">
                <a:solidFill>
                  <a:schemeClr val="lt1"/>
                </a:solidFill>
              </a:ln>
              <a:effectLst/>
            </c:spPr>
            <c:extLst>
              <c:ext xmlns:c16="http://schemas.microsoft.com/office/drawing/2014/chart" uri="{C3380CC4-5D6E-409C-BE32-E72D297353CC}">
                <c16:uniqueId val="{00000051-A872-49AC-8869-0BCB365DDF09}"/>
              </c:ext>
            </c:extLst>
          </c:dPt>
          <c:dPt>
            <c:idx val="41"/>
            <c:bubble3D val="0"/>
            <c:spPr>
              <a:solidFill>
                <a:schemeClr val="bg1"/>
              </a:solidFill>
              <a:ln w="12700">
                <a:solidFill>
                  <a:schemeClr val="bg2">
                    <a:lumMod val="25000"/>
                  </a:schemeClr>
                </a:solidFill>
              </a:ln>
              <a:effectLst/>
            </c:spPr>
            <c:extLst>
              <c:ext xmlns:c16="http://schemas.microsoft.com/office/drawing/2014/chart" uri="{C3380CC4-5D6E-409C-BE32-E72D297353CC}">
                <c16:uniqueId val="{00000053-A872-49AC-8869-0BCB365DDF09}"/>
              </c:ext>
            </c:extLst>
          </c:dPt>
          <c:dPt>
            <c:idx val="42"/>
            <c:bubble3D val="0"/>
            <c:spPr>
              <a:solidFill>
                <a:schemeClr val="accent6"/>
              </a:solidFill>
              <a:ln w="19050">
                <a:solidFill>
                  <a:schemeClr val="lt1"/>
                </a:solidFill>
              </a:ln>
              <a:effectLst/>
            </c:spPr>
            <c:extLst>
              <c:ext xmlns:c16="http://schemas.microsoft.com/office/drawing/2014/chart" uri="{C3380CC4-5D6E-409C-BE32-E72D297353CC}">
                <c16:uniqueId val="{00000055-A872-49AC-8869-0BCB365DDF09}"/>
              </c:ext>
            </c:extLst>
          </c:dPt>
          <c:dPt>
            <c:idx val="43"/>
            <c:bubble3D val="0"/>
            <c:spPr>
              <a:solidFill>
                <a:schemeClr val="accent6">
                  <a:lumMod val="60000"/>
                  <a:lumOff val="40000"/>
                </a:schemeClr>
              </a:solidFill>
              <a:ln w="19050">
                <a:solidFill>
                  <a:schemeClr val="lt1"/>
                </a:solidFill>
              </a:ln>
              <a:effectLst/>
            </c:spPr>
            <c:extLst>
              <c:ext xmlns:c16="http://schemas.microsoft.com/office/drawing/2014/chart" uri="{C3380CC4-5D6E-409C-BE32-E72D297353CC}">
                <c16:uniqueId val="{00000057-A872-49AC-8869-0BCB365DDF09}"/>
              </c:ext>
            </c:extLst>
          </c:dPt>
          <c:dPt>
            <c:idx val="44"/>
            <c:bubble3D val="0"/>
            <c:spPr>
              <a:solidFill>
                <a:schemeClr val="bg2">
                  <a:lumMod val="75000"/>
                </a:schemeClr>
              </a:solidFill>
              <a:ln w="19050">
                <a:solidFill>
                  <a:schemeClr val="lt1"/>
                </a:solidFill>
              </a:ln>
              <a:effectLst/>
            </c:spPr>
            <c:extLst>
              <c:ext xmlns:c16="http://schemas.microsoft.com/office/drawing/2014/chart" uri="{C3380CC4-5D6E-409C-BE32-E72D297353CC}">
                <c16:uniqueId val="{00000059-A872-49AC-8869-0BCB365DDF09}"/>
              </c:ext>
            </c:extLst>
          </c:dPt>
          <c:dPt>
            <c:idx val="45"/>
            <c:bubble3D val="0"/>
            <c:spPr>
              <a:solidFill>
                <a:schemeClr val="accent4">
                  <a:lumMod val="60000"/>
                  <a:lumOff val="40000"/>
                </a:schemeClr>
              </a:solidFill>
              <a:ln w="19050">
                <a:solidFill>
                  <a:schemeClr val="lt1"/>
                </a:solidFill>
              </a:ln>
              <a:effectLst/>
            </c:spPr>
            <c:extLst>
              <c:ext xmlns:c16="http://schemas.microsoft.com/office/drawing/2014/chart" uri="{C3380CC4-5D6E-409C-BE32-E72D297353CC}">
                <c16:uniqueId val="{0000005B-A872-49AC-8869-0BCB365DDF09}"/>
              </c:ext>
            </c:extLst>
          </c:dPt>
          <c:dPt>
            <c:idx val="46"/>
            <c:bubble3D val="0"/>
            <c:spPr>
              <a:solidFill>
                <a:srgbClr val="E12809"/>
              </a:solidFill>
              <a:ln w="19050">
                <a:solidFill>
                  <a:schemeClr val="lt1"/>
                </a:solidFill>
              </a:ln>
              <a:effectLst/>
            </c:spPr>
            <c:extLst>
              <c:ext xmlns:c16="http://schemas.microsoft.com/office/drawing/2014/chart" uri="{C3380CC4-5D6E-409C-BE32-E72D297353CC}">
                <c16:uniqueId val="{0000005D-A872-49AC-8869-0BCB365DDF09}"/>
              </c:ext>
            </c:extLst>
          </c:dPt>
          <c:dPt>
            <c:idx val="47"/>
            <c:bubble3D val="0"/>
            <c:spPr>
              <a:solidFill>
                <a:schemeClr val="bg1"/>
              </a:solidFill>
              <a:ln w="12700">
                <a:solidFill>
                  <a:schemeClr val="bg2">
                    <a:lumMod val="25000"/>
                  </a:schemeClr>
                </a:solidFill>
              </a:ln>
              <a:effectLst/>
            </c:spPr>
            <c:extLst>
              <c:ext xmlns:c16="http://schemas.microsoft.com/office/drawing/2014/chart" uri="{C3380CC4-5D6E-409C-BE32-E72D297353CC}">
                <c16:uniqueId val="{0000005F-A872-49AC-8869-0BCB365DDF09}"/>
              </c:ext>
            </c:extLst>
          </c:dPt>
          <c:dPt>
            <c:idx val="48"/>
            <c:bubble3D val="0"/>
            <c:spPr>
              <a:solidFill>
                <a:schemeClr val="accent6"/>
              </a:solidFill>
              <a:ln w="19050">
                <a:solidFill>
                  <a:schemeClr val="lt1"/>
                </a:solidFill>
              </a:ln>
              <a:effectLst/>
            </c:spPr>
            <c:extLst>
              <c:ext xmlns:c16="http://schemas.microsoft.com/office/drawing/2014/chart" uri="{C3380CC4-5D6E-409C-BE32-E72D297353CC}">
                <c16:uniqueId val="{00000061-A872-49AC-8869-0BCB365DDF09}"/>
              </c:ext>
            </c:extLst>
          </c:dPt>
          <c:dPt>
            <c:idx val="49"/>
            <c:bubble3D val="0"/>
            <c:spPr>
              <a:solidFill>
                <a:schemeClr val="accent6">
                  <a:lumMod val="60000"/>
                  <a:lumOff val="40000"/>
                </a:schemeClr>
              </a:solidFill>
              <a:ln w="19050">
                <a:solidFill>
                  <a:schemeClr val="lt1"/>
                </a:solidFill>
              </a:ln>
              <a:effectLst/>
            </c:spPr>
            <c:extLst>
              <c:ext xmlns:c16="http://schemas.microsoft.com/office/drawing/2014/chart" uri="{C3380CC4-5D6E-409C-BE32-E72D297353CC}">
                <c16:uniqueId val="{00000063-A872-49AC-8869-0BCB365DDF09}"/>
              </c:ext>
            </c:extLst>
          </c:dPt>
          <c:dPt>
            <c:idx val="50"/>
            <c:bubble3D val="0"/>
            <c:spPr>
              <a:solidFill>
                <a:schemeClr val="bg2">
                  <a:lumMod val="75000"/>
                </a:schemeClr>
              </a:solidFill>
              <a:ln w="19050">
                <a:solidFill>
                  <a:schemeClr val="lt1"/>
                </a:solidFill>
              </a:ln>
              <a:effectLst/>
            </c:spPr>
            <c:extLst>
              <c:ext xmlns:c16="http://schemas.microsoft.com/office/drawing/2014/chart" uri="{C3380CC4-5D6E-409C-BE32-E72D297353CC}">
                <c16:uniqueId val="{00000065-A872-49AC-8869-0BCB365DDF09}"/>
              </c:ext>
            </c:extLst>
          </c:dPt>
          <c:dPt>
            <c:idx val="51"/>
            <c:bubble3D val="0"/>
            <c:spPr>
              <a:solidFill>
                <a:schemeClr val="accent4">
                  <a:lumMod val="60000"/>
                  <a:lumOff val="40000"/>
                </a:schemeClr>
              </a:solidFill>
              <a:ln w="19050">
                <a:solidFill>
                  <a:schemeClr val="lt1"/>
                </a:solidFill>
              </a:ln>
              <a:effectLst/>
            </c:spPr>
            <c:extLst>
              <c:ext xmlns:c16="http://schemas.microsoft.com/office/drawing/2014/chart" uri="{C3380CC4-5D6E-409C-BE32-E72D297353CC}">
                <c16:uniqueId val="{00000067-A872-49AC-8869-0BCB365DDF09}"/>
              </c:ext>
            </c:extLst>
          </c:dPt>
          <c:dPt>
            <c:idx val="52"/>
            <c:bubble3D val="0"/>
            <c:spPr>
              <a:solidFill>
                <a:srgbClr val="E12809"/>
              </a:solidFill>
              <a:ln w="19050">
                <a:solidFill>
                  <a:schemeClr val="lt1"/>
                </a:solidFill>
              </a:ln>
              <a:effectLst/>
            </c:spPr>
            <c:extLst>
              <c:ext xmlns:c16="http://schemas.microsoft.com/office/drawing/2014/chart" uri="{C3380CC4-5D6E-409C-BE32-E72D297353CC}">
                <c16:uniqueId val="{00000069-A872-49AC-8869-0BCB365DDF09}"/>
              </c:ext>
            </c:extLst>
          </c:dPt>
          <c:dPt>
            <c:idx val="53"/>
            <c:bubble3D val="0"/>
            <c:spPr>
              <a:solidFill>
                <a:schemeClr val="bg1"/>
              </a:solidFill>
              <a:ln w="12700">
                <a:solidFill>
                  <a:schemeClr val="bg2">
                    <a:lumMod val="25000"/>
                  </a:schemeClr>
                </a:solidFill>
              </a:ln>
              <a:effectLst/>
            </c:spPr>
            <c:extLst>
              <c:ext xmlns:c16="http://schemas.microsoft.com/office/drawing/2014/chart" uri="{C3380CC4-5D6E-409C-BE32-E72D297353CC}">
                <c16:uniqueId val="{0000006B-A872-49AC-8869-0BCB365DDF09}"/>
              </c:ext>
            </c:extLst>
          </c:dPt>
          <c:dPt>
            <c:idx val="54"/>
            <c:bubble3D val="0"/>
            <c:spPr>
              <a:solidFill>
                <a:schemeClr val="accent6"/>
              </a:solidFill>
              <a:ln w="19050">
                <a:solidFill>
                  <a:schemeClr val="lt1"/>
                </a:solidFill>
              </a:ln>
              <a:effectLst/>
            </c:spPr>
            <c:extLst>
              <c:ext xmlns:c16="http://schemas.microsoft.com/office/drawing/2014/chart" uri="{C3380CC4-5D6E-409C-BE32-E72D297353CC}">
                <c16:uniqueId val="{0000006D-A872-49AC-8869-0BCB365DDF09}"/>
              </c:ext>
            </c:extLst>
          </c:dPt>
          <c:dPt>
            <c:idx val="55"/>
            <c:bubble3D val="0"/>
            <c:spPr>
              <a:solidFill>
                <a:schemeClr val="accent6">
                  <a:lumMod val="60000"/>
                  <a:lumOff val="40000"/>
                </a:schemeClr>
              </a:solidFill>
              <a:ln w="19050">
                <a:solidFill>
                  <a:schemeClr val="lt1"/>
                </a:solidFill>
              </a:ln>
              <a:effectLst/>
            </c:spPr>
            <c:extLst>
              <c:ext xmlns:c16="http://schemas.microsoft.com/office/drawing/2014/chart" uri="{C3380CC4-5D6E-409C-BE32-E72D297353CC}">
                <c16:uniqueId val="{0000006F-A872-49AC-8869-0BCB365DDF09}"/>
              </c:ext>
            </c:extLst>
          </c:dPt>
          <c:dPt>
            <c:idx val="56"/>
            <c:bubble3D val="0"/>
            <c:spPr>
              <a:solidFill>
                <a:schemeClr val="bg2">
                  <a:lumMod val="75000"/>
                </a:schemeClr>
              </a:solidFill>
              <a:ln w="19050">
                <a:solidFill>
                  <a:schemeClr val="lt1"/>
                </a:solidFill>
              </a:ln>
              <a:effectLst/>
            </c:spPr>
            <c:extLst>
              <c:ext xmlns:c16="http://schemas.microsoft.com/office/drawing/2014/chart" uri="{C3380CC4-5D6E-409C-BE32-E72D297353CC}">
                <c16:uniqueId val="{00000071-A872-49AC-8869-0BCB365DDF09}"/>
              </c:ext>
            </c:extLst>
          </c:dPt>
          <c:dPt>
            <c:idx val="57"/>
            <c:bubble3D val="0"/>
            <c:spPr>
              <a:solidFill>
                <a:schemeClr val="accent4">
                  <a:lumMod val="60000"/>
                  <a:lumOff val="40000"/>
                </a:schemeClr>
              </a:solidFill>
              <a:ln w="19050">
                <a:solidFill>
                  <a:schemeClr val="lt1"/>
                </a:solidFill>
              </a:ln>
              <a:effectLst/>
            </c:spPr>
            <c:extLst>
              <c:ext xmlns:c16="http://schemas.microsoft.com/office/drawing/2014/chart" uri="{C3380CC4-5D6E-409C-BE32-E72D297353CC}">
                <c16:uniqueId val="{00000073-A872-49AC-8869-0BCB365DDF09}"/>
              </c:ext>
            </c:extLst>
          </c:dPt>
          <c:dPt>
            <c:idx val="58"/>
            <c:bubble3D val="0"/>
            <c:spPr>
              <a:solidFill>
                <a:srgbClr val="E12809"/>
              </a:solidFill>
              <a:ln w="19050">
                <a:solidFill>
                  <a:schemeClr val="lt1"/>
                </a:solidFill>
              </a:ln>
              <a:effectLst/>
            </c:spPr>
            <c:extLst>
              <c:ext xmlns:c16="http://schemas.microsoft.com/office/drawing/2014/chart" uri="{C3380CC4-5D6E-409C-BE32-E72D297353CC}">
                <c16:uniqueId val="{00000075-A872-49AC-8869-0BCB365DDF09}"/>
              </c:ext>
            </c:extLst>
          </c:dPt>
          <c:dPt>
            <c:idx val="59"/>
            <c:bubble3D val="0"/>
            <c:spPr>
              <a:solidFill>
                <a:schemeClr val="bg1"/>
              </a:solidFill>
              <a:ln w="12700">
                <a:solidFill>
                  <a:schemeClr val="bg2">
                    <a:lumMod val="25000"/>
                  </a:schemeClr>
                </a:solidFill>
              </a:ln>
              <a:effectLst/>
            </c:spPr>
            <c:extLst>
              <c:ext xmlns:c16="http://schemas.microsoft.com/office/drawing/2014/chart" uri="{C3380CC4-5D6E-409C-BE32-E72D297353CC}">
                <c16:uniqueId val="{00000077-A872-49AC-8869-0BCB365DDF09}"/>
              </c:ext>
            </c:extLst>
          </c:dPt>
          <c:dPt>
            <c:idx val="60"/>
            <c:bubble3D val="0"/>
            <c:spPr>
              <a:solidFill>
                <a:schemeClr val="accent6"/>
              </a:solidFill>
              <a:ln w="19050">
                <a:solidFill>
                  <a:schemeClr val="lt1"/>
                </a:solidFill>
              </a:ln>
              <a:effectLst/>
            </c:spPr>
            <c:extLst>
              <c:ext xmlns:c16="http://schemas.microsoft.com/office/drawing/2014/chart" uri="{C3380CC4-5D6E-409C-BE32-E72D297353CC}">
                <c16:uniqueId val="{00000079-A872-49AC-8869-0BCB365DDF09}"/>
              </c:ext>
            </c:extLst>
          </c:dPt>
          <c:dPt>
            <c:idx val="61"/>
            <c:bubble3D val="0"/>
            <c:spPr>
              <a:solidFill>
                <a:schemeClr val="accent6">
                  <a:lumMod val="60000"/>
                  <a:lumOff val="40000"/>
                </a:schemeClr>
              </a:solidFill>
              <a:ln w="19050">
                <a:solidFill>
                  <a:schemeClr val="lt1"/>
                </a:solidFill>
              </a:ln>
              <a:effectLst/>
            </c:spPr>
            <c:extLst>
              <c:ext xmlns:c16="http://schemas.microsoft.com/office/drawing/2014/chart" uri="{C3380CC4-5D6E-409C-BE32-E72D297353CC}">
                <c16:uniqueId val="{0000007B-A872-49AC-8869-0BCB365DDF09}"/>
              </c:ext>
            </c:extLst>
          </c:dPt>
          <c:dPt>
            <c:idx val="62"/>
            <c:bubble3D val="0"/>
            <c:spPr>
              <a:solidFill>
                <a:schemeClr val="bg2">
                  <a:lumMod val="75000"/>
                </a:schemeClr>
              </a:solidFill>
              <a:ln w="19050">
                <a:solidFill>
                  <a:schemeClr val="lt1"/>
                </a:solidFill>
              </a:ln>
              <a:effectLst/>
            </c:spPr>
            <c:extLst>
              <c:ext xmlns:c16="http://schemas.microsoft.com/office/drawing/2014/chart" uri="{C3380CC4-5D6E-409C-BE32-E72D297353CC}">
                <c16:uniqueId val="{0000007D-A872-49AC-8869-0BCB365DDF09}"/>
              </c:ext>
            </c:extLst>
          </c:dPt>
          <c:dPt>
            <c:idx val="63"/>
            <c:bubble3D val="0"/>
            <c:spPr>
              <a:solidFill>
                <a:schemeClr val="accent4">
                  <a:lumMod val="60000"/>
                  <a:lumOff val="40000"/>
                </a:schemeClr>
              </a:solidFill>
              <a:ln w="19050">
                <a:solidFill>
                  <a:schemeClr val="lt1"/>
                </a:solidFill>
              </a:ln>
              <a:effectLst/>
            </c:spPr>
            <c:extLst>
              <c:ext xmlns:c16="http://schemas.microsoft.com/office/drawing/2014/chart" uri="{C3380CC4-5D6E-409C-BE32-E72D297353CC}">
                <c16:uniqueId val="{0000007F-A872-49AC-8869-0BCB365DDF09}"/>
              </c:ext>
            </c:extLst>
          </c:dPt>
          <c:dPt>
            <c:idx val="64"/>
            <c:bubble3D val="0"/>
            <c:spPr>
              <a:solidFill>
                <a:srgbClr val="E12809"/>
              </a:solidFill>
              <a:ln w="19050">
                <a:solidFill>
                  <a:schemeClr val="lt1"/>
                </a:solidFill>
              </a:ln>
              <a:effectLst/>
            </c:spPr>
            <c:extLst>
              <c:ext xmlns:c16="http://schemas.microsoft.com/office/drawing/2014/chart" uri="{C3380CC4-5D6E-409C-BE32-E72D297353CC}">
                <c16:uniqueId val="{00000081-A872-49AC-8869-0BCB365DDF09}"/>
              </c:ext>
            </c:extLst>
          </c:dPt>
          <c:dPt>
            <c:idx val="65"/>
            <c:bubble3D val="0"/>
            <c:spPr>
              <a:solidFill>
                <a:schemeClr val="bg1"/>
              </a:solidFill>
              <a:ln w="12700">
                <a:solidFill>
                  <a:schemeClr val="bg2">
                    <a:lumMod val="25000"/>
                  </a:schemeClr>
                </a:solidFill>
              </a:ln>
              <a:effectLst/>
            </c:spPr>
            <c:extLst>
              <c:ext xmlns:c16="http://schemas.microsoft.com/office/drawing/2014/chart" uri="{C3380CC4-5D6E-409C-BE32-E72D297353CC}">
                <c16:uniqueId val="{00000083-A872-49AC-8869-0BCB365DDF09}"/>
              </c:ext>
            </c:extLst>
          </c:dPt>
          <c:val>
            <c:numRef>
              <c:f>'Social Wheel'!$B$2:$B$67</c:f>
              <c:numCache>
                <c:formatCode>General</c:formatCode>
                <c:ptCount val="66"/>
                <c:pt idx="0">
                  <c:v>0</c:v>
                </c:pt>
                <c:pt idx="1">
                  <c:v>0</c:v>
                </c:pt>
                <c:pt idx="2">
                  <c:v>0</c:v>
                </c:pt>
                <c:pt idx="3">
                  <c:v>0</c:v>
                </c:pt>
                <c:pt idx="4">
                  <c:v>0</c:v>
                </c:pt>
                <c:pt idx="5">
                  <c:v>1</c:v>
                </c:pt>
                <c:pt idx="6">
                  <c:v>0</c:v>
                </c:pt>
                <c:pt idx="7">
                  <c:v>0</c:v>
                </c:pt>
                <c:pt idx="8">
                  <c:v>0</c:v>
                </c:pt>
                <c:pt idx="9">
                  <c:v>0</c:v>
                </c:pt>
                <c:pt idx="10">
                  <c:v>0</c:v>
                </c:pt>
                <c:pt idx="11">
                  <c:v>1</c:v>
                </c:pt>
                <c:pt idx="12">
                  <c:v>0</c:v>
                </c:pt>
                <c:pt idx="13">
                  <c:v>0</c:v>
                </c:pt>
                <c:pt idx="14">
                  <c:v>0</c:v>
                </c:pt>
                <c:pt idx="15">
                  <c:v>0</c:v>
                </c:pt>
                <c:pt idx="16">
                  <c:v>0</c:v>
                </c:pt>
                <c:pt idx="17">
                  <c:v>1</c:v>
                </c:pt>
                <c:pt idx="18">
                  <c:v>0</c:v>
                </c:pt>
                <c:pt idx="19">
                  <c:v>0</c:v>
                </c:pt>
                <c:pt idx="20">
                  <c:v>0</c:v>
                </c:pt>
                <c:pt idx="21">
                  <c:v>0</c:v>
                </c:pt>
                <c:pt idx="22">
                  <c:v>0</c:v>
                </c:pt>
                <c:pt idx="23">
                  <c:v>1</c:v>
                </c:pt>
                <c:pt idx="24">
                  <c:v>0</c:v>
                </c:pt>
                <c:pt idx="25">
                  <c:v>0</c:v>
                </c:pt>
                <c:pt idx="26">
                  <c:v>0</c:v>
                </c:pt>
                <c:pt idx="27">
                  <c:v>0</c:v>
                </c:pt>
                <c:pt idx="28">
                  <c:v>0</c:v>
                </c:pt>
                <c:pt idx="29">
                  <c:v>1</c:v>
                </c:pt>
                <c:pt idx="30">
                  <c:v>0</c:v>
                </c:pt>
                <c:pt idx="31">
                  <c:v>0</c:v>
                </c:pt>
                <c:pt idx="32">
                  <c:v>0</c:v>
                </c:pt>
                <c:pt idx="33">
                  <c:v>0</c:v>
                </c:pt>
                <c:pt idx="34">
                  <c:v>0</c:v>
                </c:pt>
                <c:pt idx="35">
                  <c:v>1</c:v>
                </c:pt>
                <c:pt idx="36">
                  <c:v>0</c:v>
                </c:pt>
                <c:pt idx="37">
                  <c:v>0</c:v>
                </c:pt>
                <c:pt idx="38">
                  <c:v>0</c:v>
                </c:pt>
                <c:pt idx="39">
                  <c:v>0</c:v>
                </c:pt>
                <c:pt idx="40">
                  <c:v>0</c:v>
                </c:pt>
                <c:pt idx="41">
                  <c:v>1</c:v>
                </c:pt>
                <c:pt idx="42">
                  <c:v>0</c:v>
                </c:pt>
                <c:pt idx="43">
                  <c:v>0</c:v>
                </c:pt>
                <c:pt idx="44">
                  <c:v>0</c:v>
                </c:pt>
                <c:pt idx="45">
                  <c:v>0</c:v>
                </c:pt>
                <c:pt idx="46">
                  <c:v>0</c:v>
                </c:pt>
                <c:pt idx="47">
                  <c:v>1</c:v>
                </c:pt>
                <c:pt idx="48">
                  <c:v>0</c:v>
                </c:pt>
                <c:pt idx="49">
                  <c:v>0</c:v>
                </c:pt>
                <c:pt idx="50">
                  <c:v>0</c:v>
                </c:pt>
                <c:pt idx="51">
                  <c:v>0</c:v>
                </c:pt>
                <c:pt idx="52">
                  <c:v>0</c:v>
                </c:pt>
                <c:pt idx="53">
                  <c:v>1</c:v>
                </c:pt>
                <c:pt idx="54">
                  <c:v>0</c:v>
                </c:pt>
                <c:pt idx="55">
                  <c:v>0</c:v>
                </c:pt>
                <c:pt idx="56">
                  <c:v>0</c:v>
                </c:pt>
                <c:pt idx="57">
                  <c:v>0</c:v>
                </c:pt>
                <c:pt idx="58">
                  <c:v>0</c:v>
                </c:pt>
                <c:pt idx="59">
                  <c:v>1</c:v>
                </c:pt>
                <c:pt idx="60">
                  <c:v>0</c:v>
                </c:pt>
                <c:pt idx="61">
                  <c:v>0</c:v>
                </c:pt>
                <c:pt idx="62">
                  <c:v>0</c:v>
                </c:pt>
                <c:pt idx="63">
                  <c:v>0</c:v>
                </c:pt>
                <c:pt idx="64">
                  <c:v>0</c:v>
                </c:pt>
                <c:pt idx="65">
                  <c:v>1</c:v>
                </c:pt>
              </c:numCache>
            </c:numRef>
          </c:val>
          <c:extLst>
            <c:ext xmlns:c16="http://schemas.microsoft.com/office/drawing/2014/chart" uri="{C3380CC4-5D6E-409C-BE32-E72D297353CC}">
              <c16:uniqueId val="{00000084-A872-49AC-8869-0BCB365DDF09}"/>
            </c:ext>
          </c:extLst>
        </c:ser>
        <c:dLbls>
          <c:showLegendKey val="0"/>
          <c:showVal val="0"/>
          <c:showCatName val="0"/>
          <c:showSerName val="0"/>
          <c:showPercent val="0"/>
          <c:showBubbleSize val="0"/>
          <c:showLeaderLines val="1"/>
        </c:dLbls>
        <c:firstSliceAng val="0"/>
        <c:holeSize val="48"/>
      </c:doughnutChart>
      <c:spPr>
        <a:noFill/>
        <a:ln>
          <a:noFill/>
        </a:ln>
        <a:effectLst/>
      </c:spPr>
    </c:plotArea>
    <c:plotVisOnly val="1"/>
    <c:dispBlanksAs val="gap"/>
    <c:showDLblsOverMax val="0"/>
  </c:chart>
  <c:spPr>
    <a:no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doughnutChart>
        <c:varyColors val="1"/>
        <c:ser>
          <c:idx val="0"/>
          <c:order val="0"/>
          <c:explosion val="16"/>
          <c:dPt>
            <c:idx val="0"/>
            <c:bubble3D val="0"/>
            <c:spPr>
              <a:solidFill>
                <a:schemeClr val="accent6"/>
              </a:solidFill>
              <a:ln w="19050">
                <a:solidFill>
                  <a:schemeClr val="lt1"/>
                </a:solidFill>
              </a:ln>
              <a:effectLst/>
            </c:spPr>
            <c:extLst>
              <c:ext xmlns:c16="http://schemas.microsoft.com/office/drawing/2014/chart" uri="{C3380CC4-5D6E-409C-BE32-E72D297353CC}">
                <c16:uniqueId val="{00000001-D7BA-4694-975B-B65F66EE9689}"/>
              </c:ext>
            </c:extLst>
          </c:dPt>
          <c:dPt>
            <c:idx val="1"/>
            <c:bubble3D val="0"/>
            <c:spPr>
              <a:solidFill>
                <a:schemeClr val="accent6">
                  <a:lumMod val="60000"/>
                  <a:lumOff val="40000"/>
                </a:schemeClr>
              </a:solidFill>
              <a:ln w="19050">
                <a:solidFill>
                  <a:schemeClr val="lt1"/>
                </a:solidFill>
              </a:ln>
              <a:effectLst/>
            </c:spPr>
            <c:extLst>
              <c:ext xmlns:c16="http://schemas.microsoft.com/office/drawing/2014/chart" uri="{C3380CC4-5D6E-409C-BE32-E72D297353CC}">
                <c16:uniqueId val="{00000003-D7BA-4694-975B-B65F66EE9689}"/>
              </c:ext>
            </c:extLst>
          </c:dPt>
          <c:dPt>
            <c:idx val="2"/>
            <c:bubble3D val="0"/>
            <c:spPr>
              <a:solidFill>
                <a:schemeClr val="bg2">
                  <a:lumMod val="75000"/>
                </a:schemeClr>
              </a:solidFill>
              <a:ln w="19050">
                <a:solidFill>
                  <a:schemeClr val="lt1"/>
                </a:solidFill>
              </a:ln>
              <a:effectLst/>
            </c:spPr>
            <c:extLst>
              <c:ext xmlns:c16="http://schemas.microsoft.com/office/drawing/2014/chart" uri="{C3380CC4-5D6E-409C-BE32-E72D297353CC}">
                <c16:uniqueId val="{00000005-D7BA-4694-975B-B65F66EE9689}"/>
              </c:ext>
            </c:extLst>
          </c:dPt>
          <c:dPt>
            <c:idx val="3"/>
            <c:bubble3D val="0"/>
            <c:spPr>
              <a:solidFill>
                <a:schemeClr val="accent4">
                  <a:lumMod val="60000"/>
                  <a:lumOff val="40000"/>
                </a:schemeClr>
              </a:solidFill>
              <a:ln w="19050">
                <a:solidFill>
                  <a:schemeClr val="lt1"/>
                </a:solidFill>
              </a:ln>
              <a:effectLst/>
            </c:spPr>
            <c:extLst>
              <c:ext xmlns:c16="http://schemas.microsoft.com/office/drawing/2014/chart" uri="{C3380CC4-5D6E-409C-BE32-E72D297353CC}">
                <c16:uniqueId val="{00000007-D7BA-4694-975B-B65F66EE9689}"/>
              </c:ext>
            </c:extLst>
          </c:dPt>
          <c:dPt>
            <c:idx val="4"/>
            <c:bubble3D val="0"/>
            <c:spPr>
              <a:solidFill>
                <a:srgbClr val="E12809"/>
              </a:solidFill>
              <a:ln w="19050">
                <a:solidFill>
                  <a:schemeClr val="lt1"/>
                </a:solidFill>
              </a:ln>
              <a:effectLst/>
            </c:spPr>
            <c:extLst>
              <c:ext xmlns:c16="http://schemas.microsoft.com/office/drawing/2014/chart" uri="{C3380CC4-5D6E-409C-BE32-E72D297353CC}">
                <c16:uniqueId val="{00000009-D7BA-4694-975B-B65F66EE9689}"/>
              </c:ext>
            </c:extLst>
          </c:dPt>
          <c:dPt>
            <c:idx val="5"/>
            <c:bubble3D val="0"/>
            <c:spPr>
              <a:solidFill>
                <a:schemeClr val="bg1"/>
              </a:solidFill>
              <a:ln w="12700">
                <a:solidFill>
                  <a:schemeClr val="bg2">
                    <a:lumMod val="25000"/>
                  </a:schemeClr>
                </a:solidFill>
              </a:ln>
              <a:effectLst/>
            </c:spPr>
            <c:extLst>
              <c:ext xmlns:c16="http://schemas.microsoft.com/office/drawing/2014/chart" uri="{C3380CC4-5D6E-409C-BE32-E72D297353CC}">
                <c16:uniqueId val="{0000000B-D7BA-4694-975B-B65F66EE9689}"/>
              </c:ext>
            </c:extLst>
          </c:dPt>
          <c:dPt>
            <c:idx val="6"/>
            <c:bubble3D val="0"/>
            <c:spPr>
              <a:solidFill>
                <a:schemeClr val="accent6"/>
              </a:solidFill>
              <a:ln w="19050">
                <a:solidFill>
                  <a:schemeClr val="lt1"/>
                </a:solidFill>
              </a:ln>
              <a:effectLst/>
            </c:spPr>
            <c:extLst>
              <c:ext xmlns:c16="http://schemas.microsoft.com/office/drawing/2014/chart" uri="{C3380CC4-5D6E-409C-BE32-E72D297353CC}">
                <c16:uniqueId val="{0000000D-D7BA-4694-975B-B65F66EE9689}"/>
              </c:ext>
            </c:extLst>
          </c:dPt>
          <c:dPt>
            <c:idx val="7"/>
            <c:bubble3D val="0"/>
            <c:spPr>
              <a:solidFill>
                <a:schemeClr val="accent6">
                  <a:lumMod val="60000"/>
                  <a:lumOff val="40000"/>
                </a:schemeClr>
              </a:solidFill>
              <a:ln w="19050">
                <a:solidFill>
                  <a:schemeClr val="lt1"/>
                </a:solidFill>
              </a:ln>
              <a:effectLst/>
            </c:spPr>
            <c:extLst>
              <c:ext xmlns:c16="http://schemas.microsoft.com/office/drawing/2014/chart" uri="{C3380CC4-5D6E-409C-BE32-E72D297353CC}">
                <c16:uniqueId val="{0000000F-D7BA-4694-975B-B65F66EE9689}"/>
              </c:ext>
            </c:extLst>
          </c:dPt>
          <c:dPt>
            <c:idx val="8"/>
            <c:bubble3D val="0"/>
            <c:spPr>
              <a:solidFill>
                <a:schemeClr val="bg2">
                  <a:lumMod val="75000"/>
                </a:schemeClr>
              </a:solidFill>
              <a:ln w="19050">
                <a:solidFill>
                  <a:schemeClr val="lt1"/>
                </a:solidFill>
              </a:ln>
              <a:effectLst/>
            </c:spPr>
            <c:extLst>
              <c:ext xmlns:c16="http://schemas.microsoft.com/office/drawing/2014/chart" uri="{C3380CC4-5D6E-409C-BE32-E72D297353CC}">
                <c16:uniqueId val="{00000011-D7BA-4694-975B-B65F66EE9689}"/>
              </c:ext>
            </c:extLst>
          </c:dPt>
          <c:dPt>
            <c:idx val="9"/>
            <c:bubble3D val="0"/>
            <c:spPr>
              <a:solidFill>
                <a:schemeClr val="accent4">
                  <a:lumMod val="60000"/>
                  <a:lumOff val="40000"/>
                </a:schemeClr>
              </a:solidFill>
              <a:ln w="19050">
                <a:solidFill>
                  <a:schemeClr val="lt1"/>
                </a:solidFill>
              </a:ln>
              <a:effectLst/>
            </c:spPr>
            <c:extLst>
              <c:ext xmlns:c16="http://schemas.microsoft.com/office/drawing/2014/chart" uri="{C3380CC4-5D6E-409C-BE32-E72D297353CC}">
                <c16:uniqueId val="{00000013-D7BA-4694-975B-B65F66EE9689}"/>
              </c:ext>
            </c:extLst>
          </c:dPt>
          <c:dPt>
            <c:idx val="10"/>
            <c:bubble3D val="0"/>
            <c:spPr>
              <a:solidFill>
                <a:srgbClr val="E12809"/>
              </a:solidFill>
              <a:ln w="19050">
                <a:solidFill>
                  <a:schemeClr val="lt1"/>
                </a:solidFill>
              </a:ln>
              <a:effectLst/>
            </c:spPr>
            <c:extLst>
              <c:ext xmlns:c16="http://schemas.microsoft.com/office/drawing/2014/chart" uri="{C3380CC4-5D6E-409C-BE32-E72D297353CC}">
                <c16:uniqueId val="{00000015-D7BA-4694-975B-B65F66EE9689}"/>
              </c:ext>
            </c:extLst>
          </c:dPt>
          <c:dPt>
            <c:idx val="11"/>
            <c:bubble3D val="0"/>
            <c:spPr>
              <a:solidFill>
                <a:schemeClr val="bg1"/>
              </a:solidFill>
              <a:ln w="12700">
                <a:solidFill>
                  <a:schemeClr val="bg2">
                    <a:lumMod val="25000"/>
                  </a:schemeClr>
                </a:solidFill>
              </a:ln>
              <a:effectLst/>
            </c:spPr>
            <c:extLst>
              <c:ext xmlns:c16="http://schemas.microsoft.com/office/drawing/2014/chart" uri="{C3380CC4-5D6E-409C-BE32-E72D297353CC}">
                <c16:uniqueId val="{00000017-D7BA-4694-975B-B65F66EE9689}"/>
              </c:ext>
            </c:extLst>
          </c:dPt>
          <c:dPt>
            <c:idx val="12"/>
            <c:bubble3D val="0"/>
            <c:spPr>
              <a:solidFill>
                <a:schemeClr val="accent6"/>
              </a:solidFill>
              <a:ln w="19050">
                <a:solidFill>
                  <a:schemeClr val="lt1"/>
                </a:solidFill>
              </a:ln>
              <a:effectLst/>
            </c:spPr>
            <c:extLst>
              <c:ext xmlns:c16="http://schemas.microsoft.com/office/drawing/2014/chart" uri="{C3380CC4-5D6E-409C-BE32-E72D297353CC}">
                <c16:uniqueId val="{00000019-D7BA-4694-975B-B65F66EE9689}"/>
              </c:ext>
            </c:extLst>
          </c:dPt>
          <c:dPt>
            <c:idx val="13"/>
            <c:bubble3D val="0"/>
            <c:spPr>
              <a:solidFill>
                <a:schemeClr val="accent6">
                  <a:lumMod val="60000"/>
                  <a:lumOff val="40000"/>
                </a:schemeClr>
              </a:solidFill>
              <a:ln w="19050">
                <a:solidFill>
                  <a:schemeClr val="lt1"/>
                </a:solidFill>
              </a:ln>
              <a:effectLst/>
            </c:spPr>
            <c:extLst>
              <c:ext xmlns:c16="http://schemas.microsoft.com/office/drawing/2014/chart" uri="{C3380CC4-5D6E-409C-BE32-E72D297353CC}">
                <c16:uniqueId val="{0000001B-D7BA-4694-975B-B65F66EE9689}"/>
              </c:ext>
            </c:extLst>
          </c:dPt>
          <c:dPt>
            <c:idx val="14"/>
            <c:bubble3D val="0"/>
            <c:spPr>
              <a:solidFill>
                <a:schemeClr val="bg2">
                  <a:lumMod val="75000"/>
                </a:schemeClr>
              </a:solidFill>
              <a:ln w="19050">
                <a:solidFill>
                  <a:schemeClr val="lt1"/>
                </a:solidFill>
              </a:ln>
              <a:effectLst/>
            </c:spPr>
            <c:extLst>
              <c:ext xmlns:c16="http://schemas.microsoft.com/office/drawing/2014/chart" uri="{C3380CC4-5D6E-409C-BE32-E72D297353CC}">
                <c16:uniqueId val="{0000001D-D7BA-4694-975B-B65F66EE9689}"/>
              </c:ext>
            </c:extLst>
          </c:dPt>
          <c:dPt>
            <c:idx val="15"/>
            <c:bubble3D val="0"/>
            <c:spPr>
              <a:solidFill>
                <a:schemeClr val="accent4">
                  <a:lumMod val="60000"/>
                  <a:lumOff val="40000"/>
                </a:schemeClr>
              </a:solidFill>
              <a:ln w="19050">
                <a:solidFill>
                  <a:schemeClr val="lt1"/>
                </a:solidFill>
              </a:ln>
              <a:effectLst/>
            </c:spPr>
            <c:extLst>
              <c:ext xmlns:c16="http://schemas.microsoft.com/office/drawing/2014/chart" uri="{C3380CC4-5D6E-409C-BE32-E72D297353CC}">
                <c16:uniqueId val="{0000001F-D7BA-4694-975B-B65F66EE9689}"/>
              </c:ext>
            </c:extLst>
          </c:dPt>
          <c:dPt>
            <c:idx val="16"/>
            <c:bubble3D val="0"/>
            <c:spPr>
              <a:solidFill>
                <a:srgbClr val="E12809"/>
              </a:solidFill>
              <a:ln w="19050">
                <a:solidFill>
                  <a:schemeClr val="lt1"/>
                </a:solidFill>
              </a:ln>
              <a:effectLst/>
            </c:spPr>
            <c:extLst>
              <c:ext xmlns:c16="http://schemas.microsoft.com/office/drawing/2014/chart" uri="{C3380CC4-5D6E-409C-BE32-E72D297353CC}">
                <c16:uniqueId val="{00000021-D7BA-4694-975B-B65F66EE9689}"/>
              </c:ext>
            </c:extLst>
          </c:dPt>
          <c:dPt>
            <c:idx val="17"/>
            <c:bubble3D val="0"/>
            <c:spPr>
              <a:solidFill>
                <a:schemeClr val="bg1"/>
              </a:solidFill>
              <a:ln w="12700">
                <a:solidFill>
                  <a:schemeClr val="bg2">
                    <a:lumMod val="25000"/>
                  </a:schemeClr>
                </a:solidFill>
              </a:ln>
              <a:effectLst/>
            </c:spPr>
            <c:extLst>
              <c:ext xmlns:c16="http://schemas.microsoft.com/office/drawing/2014/chart" uri="{C3380CC4-5D6E-409C-BE32-E72D297353CC}">
                <c16:uniqueId val="{00000023-D7BA-4694-975B-B65F66EE9689}"/>
              </c:ext>
            </c:extLst>
          </c:dPt>
          <c:dPt>
            <c:idx val="18"/>
            <c:bubble3D val="0"/>
            <c:spPr>
              <a:solidFill>
                <a:schemeClr val="accent6"/>
              </a:solidFill>
              <a:ln w="19050">
                <a:solidFill>
                  <a:schemeClr val="lt1"/>
                </a:solidFill>
              </a:ln>
              <a:effectLst/>
            </c:spPr>
            <c:extLst>
              <c:ext xmlns:c16="http://schemas.microsoft.com/office/drawing/2014/chart" uri="{C3380CC4-5D6E-409C-BE32-E72D297353CC}">
                <c16:uniqueId val="{00000025-D7BA-4694-975B-B65F66EE9689}"/>
              </c:ext>
            </c:extLst>
          </c:dPt>
          <c:dPt>
            <c:idx val="19"/>
            <c:bubble3D val="0"/>
            <c:spPr>
              <a:solidFill>
                <a:schemeClr val="accent6">
                  <a:lumMod val="60000"/>
                  <a:lumOff val="40000"/>
                </a:schemeClr>
              </a:solidFill>
              <a:ln w="19050">
                <a:solidFill>
                  <a:schemeClr val="lt1"/>
                </a:solidFill>
              </a:ln>
              <a:effectLst/>
            </c:spPr>
            <c:extLst>
              <c:ext xmlns:c16="http://schemas.microsoft.com/office/drawing/2014/chart" uri="{C3380CC4-5D6E-409C-BE32-E72D297353CC}">
                <c16:uniqueId val="{00000027-D7BA-4694-975B-B65F66EE9689}"/>
              </c:ext>
            </c:extLst>
          </c:dPt>
          <c:dPt>
            <c:idx val="20"/>
            <c:bubble3D val="0"/>
            <c:spPr>
              <a:solidFill>
                <a:schemeClr val="bg2">
                  <a:lumMod val="75000"/>
                </a:schemeClr>
              </a:solidFill>
              <a:ln w="19050">
                <a:solidFill>
                  <a:schemeClr val="lt1"/>
                </a:solidFill>
              </a:ln>
              <a:effectLst/>
            </c:spPr>
            <c:extLst>
              <c:ext xmlns:c16="http://schemas.microsoft.com/office/drawing/2014/chart" uri="{C3380CC4-5D6E-409C-BE32-E72D297353CC}">
                <c16:uniqueId val="{00000029-D7BA-4694-975B-B65F66EE9689}"/>
              </c:ext>
            </c:extLst>
          </c:dPt>
          <c:dPt>
            <c:idx val="21"/>
            <c:bubble3D val="0"/>
            <c:spPr>
              <a:solidFill>
                <a:schemeClr val="accent4">
                  <a:lumMod val="60000"/>
                  <a:lumOff val="40000"/>
                </a:schemeClr>
              </a:solidFill>
              <a:ln w="19050">
                <a:solidFill>
                  <a:schemeClr val="lt1"/>
                </a:solidFill>
              </a:ln>
              <a:effectLst/>
            </c:spPr>
            <c:extLst>
              <c:ext xmlns:c16="http://schemas.microsoft.com/office/drawing/2014/chart" uri="{C3380CC4-5D6E-409C-BE32-E72D297353CC}">
                <c16:uniqueId val="{0000002B-D7BA-4694-975B-B65F66EE9689}"/>
              </c:ext>
            </c:extLst>
          </c:dPt>
          <c:dPt>
            <c:idx val="22"/>
            <c:bubble3D val="0"/>
            <c:spPr>
              <a:solidFill>
                <a:srgbClr val="E12809"/>
              </a:solidFill>
              <a:ln w="19050">
                <a:solidFill>
                  <a:schemeClr val="lt1"/>
                </a:solidFill>
              </a:ln>
              <a:effectLst/>
            </c:spPr>
            <c:extLst>
              <c:ext xmlns:c16="http://schemas.microsoft.com/office/drawing/2014/chart" uri="{C3380CC4-5D6E-409C-BE32-E72D297353CC}">
                <c16:uniqueId val="{0000002D-D7BA-4694-975B-B65F66EE9689}"/>
              </c:ext>
            </c:extLst>
          </c:dPt>
          <c:dPt>
            <c:idx val="23"/>
            <c:bubble3D val="0"/>
            <c:spPr>
              <a:solidFill>
                <a:schemeClr val="bg1"/>
              </a:solidFill>
              <a:ln w="12700">
                <a:solidFill>
                  <a:schemeClr val="bg2">
                    <a:lumMod val="25000"/>
                  </a:schemeClr>
                </a:solidFill>
              </a:ln>
              <a:effectLst/>
            </c:spPr>
            <c:extLst>
              <c:ext xmlns:c16="http://schemas.microsoft.com/office/drawing/2014/chart" uri="{C3380CC4-5D6E-409C-BE32-E72D297353CC}">
                <c16:uniqueId val="{0000002F-D7BA-4694-975B-B65F66EE9689}"/>
              </c:ext>
            </c:extLst>
          </c:dPt>
          <c:dPt>
            <c:idx val="24"/>
            <c:bubble3D val="0"/>
            <c:spPr>
              <a:solidFill>
                <a:schemeClr val="accent6"/>
              </a:solidFill>
              <a:ln w="19050">
                <a:solidFill>
                  <a:schemeClr val="lt1"/>
                </a:solidFill>
              </a:ln>
              <a:effectLst/>
            </c:spPr>
            <c:extLst>
              <c:ext xmlns:c16="http://schemas.microsoft.com/office/drawing/2014/chart" uri="{C3380CC4-5D6E-409C-BE32-E72D297353CC}">
                <c16:uniqueId val="{00000031-D7BA-4694-975B-B65F66EE9689}"/>
              </c:ext>
            </c:extLst>
          </c:dPt>
          <c:dPt>
            <c:idx val="25"/>
            <c:bubble3D val="0"/>
            <c:spPr>
              <a:solidFill>
                <a:schemeClr val="accent6">
                  <a:lumMod val="60000"/>
                  <a:lumOff val="40000"/>
                </a:schemeClr>
              </a:solidFill>
              <a:ln w="19050">
                <a:solidFill>
                  <a:schemeClr val="lt1"/>
                </a:solidFill>
              </a:ln>
              <a:effectLst/>
            </c:spPr>
            <c:extLst>
              <c:ext xmlns:c16="http://schemas.microsoft.com/office/drawing/2014/chart" uri="{C3380CC4-5D6E-409C-BE32-E72D297353CC}">
                <c16:uniqueId val="{00000033-D7BA-4694-975B-B65F66EE9689}"/>
              </c:ext>
            </c:extLst>
          </c:dPt>
          <c:dPt>
            <c:idx val="26"/>
            <c:bubble3D val="0"/>
            <c:spPr>
              <a:solidFill>
                <a:schemeClr val="bg2">
                  <a:lumMod val="75000"/>
                </a:schemeClr>
              </a:solidFill>
              <a:ln w="19050">
                <a:solidFill>
                  <a:schemeClr val="lt1"/>
                </a:solidFill>
              </a:ln>
              <a:effectLst/>
            </c:spPr>
            <c:extLst>
              <c:ext xmlns:c16="http://schemas.microsoft.com/office/drawing/2014/chart" uri="{C3380CC4-5D6E-409C-BE32-E72D297353CC}">
                <c16:uniqueId val="{00000035-D7BA-4694-975B-B65F66EE9689}"/>
              </c:ext>
            </c:extLst>
          </c:dPt>
          <c:dPt>
            <c:idx val="27"/>
            <c:bubble3D val="0"/>
            <c:spPr>
              <a:solidFill>
                <a:schemeClr val="accent4">
                  <a:lumMod val="60000"/>
                  <a:lumOff val="40000"/>
                </a:schemeClr>
              </a:solidFill>
              <a:ln w="19050">
                <a:solidFill>
                  <a:schemeClr val="lt1"/>
                </a:solidFill>
              </a:ln>
              <a:effectLst/>
            </c:spPr>
            <c:extLst>
              <c:ext xmlns:c16="http://schemas.microsoft.com/office/drawing/2014/chart" uri="{C3380CC4-5D6E-409C-BE32-E72D297353CC}">
                <c16:uniqueId val="{00000037-D7BA-4694-975B-B65F66EE9689}"/>
              </c:ext>
            </c:extLst>
          </c:dPt>
          <c:dPt>
            <c:idx val="28"/>
            <c:bubble3D val="0"/>
            <c:spPr>
              <a:solidFill>
                <a:srgbClr val="E12809"/>
              </a:solidFill>
              <a:ln w="19050">
                <a:solidFill>
                  <a:schemeClr val="lt1"/>
                </a:solidFill>
              </a:ln>
              <a:effectLst/>
            </c:spPr>
            <c:extLst>
              <c:ext xmlns:c16="http://schemas.microsoft.com/office/drawing/2014/chart" uri="{C3380CC4-5D6E-409C-BE32-E72D297353CC}">
                <c16:uniqueId val="{00000039-D7BA-4694-975B-B65F66EE9689}"/>
              </c:ext>
            </c:extLst>
          </c:dPt>
          <c:dPt>
            <c:idx val="29"/>
            <c:bubble3D val="0"/>
            <c:spPr>
              <a:solidFill>
                <a:schemeClr val="bg1"/>
              </a:solidFill>
              <a:ln w="12700">
                <a:solidFill>
                  <a:schemeClr val="bg2">
                    <a:lumMod val="25000"/>
                  </a:schemeClr>
                </a:solidFill>
              </a:ln>
              <a:effectLst/>
            </c:spPr>
            <c:extLst>
              <c:ext xmlns:c16="http://schemas.microsoft.com/office/drawing/2014/chart" uri="{C3380CC4-5D6E-409C-BE32-E72D297353CC}">
                <c16:uniqueId val="{0000003B-D7BA-4694-975B-B65F66EE9689}"/>
              </c:ext>
            </c:extLst>
          </c:dPt>
          <c:dPt>
            <c:idx val="30"/>
            <c:bubble3D val="0"/>
            <c:spPr>
              <a:solidFill>
                <a:schemeClr val="accent6"/>
              </a:solidFill>
              <a:ln w="19050">
                <a:solidFill>
                  <a:schemeClr val="lt1"/>
                </a:solidFill>
              </a:ln>
              <a:effectLst/>
            </c:spPr>
            <c:extLst>
              <c:ext xmlns:c16="http://schemas.microsoft.com/office/drawing/2014/chart" uri="{C3380CC4-5D6E-409C-BE32-E72D297353CC}">
                <c16:uniqueId val="{0000003D-D7BA-4694-975B-B65F66EE9689}"/>
              </c:ext>
            </c:extLst>
          </c:dPt>
          <c:dPt>
            <c:idx val="31"/>
            <c:bubble3D val="0"/>
            <c:spPr>
              <a:solidFill>
                <a:schemeClr val="accent6">
                  <a:lumMod val="60000"/>
                  <a:lumOff val="40000"/>
                </a:schemeClr>
              </a:solidFill>
              <a:ln w="19050">
                <a:solidFill>
                  <a:schemeClr val="lt1"/>
                </a:solidFill>
              </a:ln>
              <a:effectLst/>
            </c:spPr>
            <c:extLst>
              <c:ext xmlns:c16="http://schemas.microsoft.com/office/drawing/2014/chart" uri="{C3380CC4-5D6E-409C-BE32-E72D297353CC}">
                <c16:uniqueId val="{0000003F-D7BA-4694-975B-B65F66EE9689}"/>
              </c:ext>
            </c:extLst>
          </c:dPt>
          <c:dPt>
            <c:idx val="32"/>
            <c:bubble3D val="0"/>
            <c:spPr>
              <a:solidFill>
                <a:schemeClr val="bg2">
                  <a:lumMod val="75000"/>
                </a:schemeClr>
              </a:solidFill>
              <a:ln w="19050">
                <a:solidFill>
                  <a:schemeClr val="lt1"/>
                </a:solidFill>
              </a:ln>
              <a:effectLst/>
            </c:spPr>
            <c:extLst>
              <c:ext xmlns:c16="http://schemas.microsoft.com/office/drawing/2014/chart" uri="{C3380CC4-5D6E-409C-BE32-E72D297353CC}">
                <c16:uniqueId val="{00000041-D7BA-4694-975B-B65F66EE9689}"/>
              </c:ext>
            </c:extLst>
          </c:dPt>
          <c:dPt>
            <c:idx val="33"/>
            <c:bubble3D val="0"/>
            <c:spPr>
              <a:solidFill>
                <a:schemeClr val="accent4">
                  <a:lumMod val="60000"/>
                  <a:lumOff val="40000"/>
                </a:schemeClr>
              </a:solidFill>
              <a:ln w="19050">
                <a:solidFill>
                  <a:schemeClr val="lt1"/>
                </a:solidFill>
              </a:ln>
              <a:effectLst/>
            </c:spPr>
            <c:extLst>
              <c:ext xmlns:c16="http://schemas.microsoft.com/office/drawing/2014/chart" uri="{C3380CC4-5D6E-409C-BE32-E72D297353CC}">
                <c16:uniqueId val="{00000043-D7BA-4694-975B-B65F66EE9689}"/>
              </c:ext>
            </c:extLst>
          </c:dPt>
          <c:dPt>
            <c:idx val="34"/>
            <c:bubble3D val="0"/>
            <c:spPr>
              <a:solidFill>
                <a:srgbClr val="E12809"/>
              </a:solidFill>
              <a:ln w="19050">
                <a:solidFill>
                  <a:schemeClr val="lt1"/>
                </a:solidFill>
              </a:ln>
              <a:effectLst/>
            </c:spPr>
            <c:extLst>
              <c:ext xmlns:c16="http://schemas.microsoft.com/office/drawing/2014/chart" uri="{C3380CC4-5D6E-409C-BE32-E72D297353CC}">
                <c16:uniqueId val="{00000045-D7BA-4694-975B-B65F66EE9689}"/>
              </c:ext>
            </c:extLst>
          </c:dPt>
          <c:dPt>
            <c:idx val="35"/>
            <c:bubble3D val="0"/>
            <c:spPr>
              <a:solidFill>
                <a:schemeClr val="bg1"/>
              </a:solidFill>
              <a:ln w="12700">
                <a:solidFill>
                  <a:schemeClr val="bg2">
                    <a:lumMod val="25000"/>
                  </a:schemeClr>
                </a:solidFill>
              </a:ln>
              <a:effectLst/>
            </c:spPr>
            <c:extLst>
              <c:ext xmlns:c16="http://schemas.microsoft.com/office/drawing/2014/chart" uri="{C3380CC4-5D6E-409C-BE32-E72D297353CC}">
                <c16:uniqueId val="{00000047-D7BA-4694-975B-B65F66EE9689}"/>
              </c:ext>
            </c:extLst>
          </c:dPt>
          <c:dPt>
            <c:idx val="36"/>
            <c:bubble3D val="0"/>
            <c:spPr>
              <a:solidFill>
                <a:schemeClr val="accent6"/>
              </a:solidFill>
              <a:ln w="19050">
                <a:solidFill>
                  <a:schemeClr val="lt1"/>
                </a:solidFill>
              </a:ln>
              <a:effectLst/>
            </c:spPr>
            <c:extLst>
              <c:ext xmlns:c16="http://schemas.microsoft.com/office/drawing/2014/chart" uri="{C3380CC4-5D6E-409C-BE32-E72D297353CC}">
                <c16:uniqueId val="{00000049-D7BA-4694-975B-B65F66EE9689}"/>
              </c:ext>
            </c:extLst>
          </c:dPt>
          <c:dPt>
            <c:idx val="37"/>
            <c:bubble3D val="0"/>
            <c:spPr>
              <a:solidFill>
                <a:schemeClr val="accent6">
                  <a:lumMod val="60000"/>
                  <a:lumOff val="40000"/>
                </a:schemeClr>
              </a:solidFill>
              <a:ln w="19050">
                <a:solidFill>
                  <a:schemeClr val="lt1"/>
                </a:solidFill>
              </a:ln>
              <a:effectLst/>
            </c:spPr>
            <c:extLst>
              <c:ext xmlns:c16="http://schemas.microsoft.com/office/drawing/2014/chart" uri="{C3380CC4-5D6E-409C-BE32-E72D297353CC}">
                <c16:uniqueId val="{0000004B-D7BA-4694-975B-B65F66EE9689}"/>
              </c:ext>
            </c:extLst>
          </c:dPt>
          <c:dPt>
            <c:idx val="38"/>
            <c:bubble3D val="0"/>
            <c:spPr>
              <a:solidFill>
                <a:schemeClr val="bg2">
                  <a:lumMod val="75000"/>
                </a:schemeClr>
              </a:solidFill>
              <a:ln w="19050">
                <a:solidFill>
                  <a:schemeClr val="lt1"/>
                </a:solidFill>
              </a:ln>
              <a:effectLst/>
            </c:spPr>
            <c:extLst>
              <c:ext xmlns:c16="http://schemas.microsoft.com/office/drawing/2014/chart" uri="{C3380CC4-5D6E-409C-BE32-E72D297353CC}">
                <c16:uniqueId val="{0000004D-D7BA-4694-975B-B65F66EE9689}"/>
              </c:ext>
            </c:extLst>
          </c:dPt>
          <c:dPt>
            <c:idx val="39"/>
            <c:bubble3D val="0"/>
            <c:spPr>
              <a:solidFill>
                <a:schemeClr val="accent4">
                  <a:lumMod val="60000"/>
                  <a:lumOff val="40000"/>
                </a:schemeClr>
              </a:solidFill>
              <a:ln w="19050">
                <a:solidFill>
                  <a:schemeClr val="lt1"/>
                </a:solidFill>
              </a:ln>
              <a:effectLst/>
            </c:spPr>
            <c:extLst>
              <c:ext xmlns:c16="http://schemas.microsoft.com/office/drawing/2014/chart" uri="{C3380CC4-5D6E-409C-BE32-E72D297353CC}">
                <c16:uniqueId val="{0000004F-D7BA-4694-975B-B65F66EE9689}"/>
              </c:ext>
            </c:extLst>
          </c:dPt>
          <c:dPt>
            <c:idx val="40"/>
            <c:bubble3D val="0"/>
            <c:spPr>
              <a:solidFill>
                <a:srgbClr val="E12809"/>
              </a:solidFill>
              <a:ln w="19050">
                <a:solidFill>
                  <a:schemeClr val="lt1"/>
                </a:solidFill>
              </a:ln>
              <a:effectLst/>
            </c:spPr>
            <c:extLst>
              <c:ext xmlns:c16="http://schemas.microsoft.com/office/drawing/2014/chart" uri="{C3380CC4-5D6E-409C-BE32-E72D297353CC}">
                <c16:uniqueId val="{00000051-D7BA-4694-975B-B65F66EE9689}"/>
              </c:ext>
            </c:extLst>
          </c:dPt>
          <c:dPt>
            <c:idx val="41"/>
            <c:bubble3D val="0"/>
            <c:spPr>
              <a:solidFill>
                <a:schemeClr val="bg1"/>
              </a:solidFill>
              <a:ln w="12700">
                <a:solidFill>
                  <a:schemeClr val="bg2">
                    <a:lumMod val="25000"/>
                  </a:schemeClr>
                </a:solidFill>
              </a:ln>
              <a:effectLst/>
            </c:spPr>
            <c:extLst>
              <c:ext xmlns:c16="http://schemas.microsoft.com/office/drawing/2014/chart" uri="{C3380CC4-5D6E-409C-BE32-E72D297353CC}">
                <c16:uniqueId val="{00000053-D7BA-4694-975B-B65F66EE9689}"/>
              </c:ext>
            </c:extLst>
          </c:dPt>
          <c:dPt>
            <c:idx val="42"/>
            <c:bubble3D val="0"/>
            <c:spPr>
              <a:solidFill>
                <a:schemeClr val="accent6"/>
              </a:solidFill>
              <a:ln w="19050">
                <a:solidFill>
                  <a:schemeClr val="lt1"/>
                </a:solidFill>
              </a:ln>
              <a:effectLst/>
            </c:spPr>
            <c:extLst>
              <c:ext xmlns:c16="http://schemas.microsoft.com/office/drawing/2014/chart" uri="{C3380CC4-5D6E-409C-BE32-E72D297353CC}">
                <c16:uniqueId val="{00000055-D7BA-4694-975B-B65F66EE9689}"/>
              </c:ext>
            </c:extLst>
          </c:dPt>
          <c:dPt>
            <c:idx val="43"/>
            <c:bubble3D val="0"/>
            <c:spPr>
              <a:solidFill>
                <a:schemeClr val="accent6">
                  <a:lumMod val="60000"/>
                  <a:lumOff val="40000"/>
                </a:schemeClr>
              </a:solidFill>
              <a:ln w="19050">
                <a:solidFill>
                  <a:schemeClr val="lt1"/>
                </a:solidFill>
              </a:ln>
              <a:effectLst/>
            </c:spPr>
            <c:extLst>
              <c:ext xmlns:c16="http://schemas.microsoft.com/office/drawing/2014/chart" uri="{C3380CC4-5D6E-409C-BE32-E72D297353CC}">
                <c16:uniqueId val="{00000057-D7BA-4694-975B-B65F66EE9689}"/>
              </c:ext>
            </c:extLst>
          </c:dPt>
          <c:dPt>
            <c:idx val="44"/>
            <c:bubble3D val="0"/>
            <c:spPr>
              <a:solidFill>
                <a:schemeClr val="bg2">
                  <a:lumMod val="75000"/>
                </a:schemeClr>
              </a:solidFill>
              <a:ln w="19050">
                <a:solidFill>
                  <a:schemeClr val="lt1"/>
                </a:solidFill>
              </a:ln>
              <a:effectLst/>
            </c:spPr>
            <c:extLst>
              <c:ext xmlns:c16="http://schemas.microsoft.com/office/drawing/2014/chart" uri="{C3380CC4-5D6E-409C-BE32-E72D297353CC}">
                <c16:uniqueId val="{00000059-D7BA-4694-975B-B65F66EE9689}"/>
              </c:ext>
            </c:extLst>
          </c:dPt>
          <c:dPt>
            <c:idx val="45"/>
            <c:bubble3D val="0"/>
            <c:spPr>
              <a:solidFill>
                <a:schemeClr val="accent4">
                  <a:lumMod val="60000"/>
                  <a:lumOff val="40000"/>
                </a:schemeClr>
              </a:solidFill>
              <a:ln w="19050">
                <a:solidFill>
                  <a:schemeClr val="lt1"/>
                </a:solidFill>
              </a:ln>
              <a:effectLst/>
            </c:spPr>
            <c:extLst>
              <c:ext xmlns:c16="http://schemas.microsoft.com/office/drawing/2014/chart" uri="{C3380CC4-5D6E-409C-BE32-E72D297353CC}">
                <c16:uniqueId val="{0000005B-D7BA-4694-975B-B65F66EE9689}"/>
              </c:ext>
            </c:extLst>
          </c:dPt>
          <c:dPt>
            <c:idx val="46"/>
            <c:bubble3D val="0"/>
            <c:spPr>
              <a:solidFill>
                <a:srgbClr val="E12809"/>
              </a:solidFill>
              <a:ln w="19050">
                <a:solidFill>
                  <a:schemeClr val="lt1"/>
                </a:solidFill>
              </a:ln>
              <a:effectLst/>
            </c:spPr>
            <c:extLst>
              <c:ext xmlns:c16="http://schemas.microsoft.com/office/drawing/2014/chart" uri="{C3380CC4-5D6E-409C-BE32-E72D297353CC}">
                <c16:uniqueId val="{0000005D-D7BA-4694-975B-B65F66EE9689}"/>
              </c:ext>
            </c:extLst>
          </c:dPt>
          <c:dPt>
            <c:idx val="47"/>
            <c:bubble3D val="0"/>
            <c:spPr>
              <a:solidFill>
                <a:schemeClr val="bg1"/>
              </a:solidFill>
              <a:ln w="12700">
                <a:solidFill>
                  <a:schemeClr val="bg2">
                    <a:lumMod val="25000"/>
                  </a:schemeClr>
                </a:solidFill>
              </a:ln>
              <a:effectLst/>
            </c:spPr>
            <c:extLst>
              <c:ext xmlns:c16="http://schemas.microsoft.com/office/drawing/2014/chart" uri="{C3380CC4-5D6E-409C-BE32-E72D297353CC}">
                <c16:uniqueId val="{0000005F-D7BA-4694-975B-B65F66EE9689}"/>
              </c:ext>
            </c:extLst>
          </c:dPt>
          <c:dPt>
            <c:idx val="48"/>
            <c:bubble3D val="0"/>
            <c:spPr>
              <a:solidFill>
                <a:schemeClr val="accent6"/>
              </a:solidFill>
              <a:ln w="19050">
                <a:solidFill>
                  <a:schemeClr val="lt1"/>
                </a:solidFill>
              </a:ln>
              <a:effectLst/>
            </c:spPr>
            <c:extLst>
              <c:ext xmlns:c16="http://schemas.microsoft.com/office/drawing/2014/chart" uri="{C3380CC4-5D6E-409C-BE32-E72D297353CC}">
                <c16:uniqueId val="{00000061-D7BA-4694-975B-B65F66EE9689}"/>
              </c:ext>
            </c:extLst>
          </c:dPt>
          <c:dPt>
            <c:idx val="49"/>
            <c:bubble3D val="0"/>
            <c:spPr>
              <a:solidFill>
                <a:schemeClr val="accent6">
                  <a:lumMod val="60000"/>
                  <a:lumOff val="40000"/>
                </a:schemeClr>
              </a:solidFill>
              <a:ln w="19050">
                <a:solidFill>
                  <a:schemeClr val="lt1"/>
                </a:solidFill>
              </a:ln>
              <a:effectLst/>
            </c:spPr>
            <c:extLst>
              <c:ext xmlns:c16="http://schemas.microsoft.com/office/drawing/2014/chart" uri="{C3380CC4-5D6E-409C-BE32-E72D297353CC}">
                <c16:uniqueId val="{00000063-D7BA-4694-975B-B65F66EE9689}"/>
              </c:ext>
            </c:extLst>
          </c:dPt>
          <c:dPt>
            <c:idx val="50"/>
            <c:bubble3D val="0"/>
            <c:spPr>
              <a:solidFill>
                <a:schemeClr val="bg2">
                  <a:lumMod val="75000"/>
                </a:schemeClr>
              </a:solidFill>
              <a:ln w="19050">
                <a:solidFill>
                  <a:schemeClr val="lt1"/>
                </a:solidFill>
              </a:ln>
              <a:effectLst/>
            </c:spPr>
            <c:extLst>
              <c:ext xmlns:c16="http://schemas.microsoft.com/office/drawing/2014/chart" uri="{C3380CC4-5D6E-409C-BE32-E72D297353CC}">
                <c16:uniqueId val="{00000065-D7BA-4694-975B-B65F66EE9689}"/>
              </c:ext>
            </c:extLst>
          </c:dPt>
          <c:dPt>
            <c:idx val="51"/>
            <c:bubble3D val="0"/>
            <c:spPr>
              <a:solidFill>
                <a:schemeClr val="accent4">
                  <a:lumMod val="60000"/>
                  <a:lumOff val="40000"/>
                </a:schemeClr>
              </a:solidFill>
              <a:ln w="19050">
                <a:solidFill>
                  <a:schemeClr val="lt1"/>
                </a:solidFill>
              </a:ln>
              <a:effectLst/>
            </c:spPr>
            <c:extLst>
              <c:ext xmlns:c16="http://schemas.microsoft.com/office/drawing/2014/chart" uri="{C3380CC4-5D6E-409C-BE32-E72D297353CC}">
                <c16:uniqueId val="{00000066-D7BA-4694-975B-B65F66EE9689}"/>
              </c:ext>
            </c:extLst>
          </c:dPt>
          <c:dPt>
            <c:idx val="52"/>
            <c:bubble3D val="0"/>
            <c:spPr>
              <a:solidFill>
                <a:srgbClr val="E12809"/>
              </a:solidFill>
              <a:ln w="19050">
                <a:solidFill>
                  <a:schemeClr val="lt1"/>
                </a:solidFill>
              </a:ln>
              <a:effectLst/>
            </c:spPr>
            <c:extLst>
              <c:ext xmlns:c16="http://schemas.microsoft.com/office/drawing/2014/chart" uri="{C3380CC4-5D6E-409C-BE32-E72D297353CC}">
                <c16:uniqueId val="{00000067-D7BA-4694-975B-B65F66EE9689}"/>
              </c:ext>
            </c:extLst>
          </c:dPt>
          <c:dPt>
            <c:idx val="53"/>
            <c:bubble3D val="0"/>
            <c:spPr>
              <a:solidFill>
                <a:schemeClr val="bg1"/>
              </a:solidFill>
              <a:ln w="12700">
                <a:solidFill>
                  <a:schemeClr val="bg2">
                    <a:lumMod val="25000"/>
                  </a:schemeClr>
                </a:solidFill>
              </a:ln>
              <a:effectLst/>
            </c:spPr>
            <c:extLst>
              <c:ext xmlns:c16="http://schemas.microsoft.com/office/drawing/2014/chart" uri="{C3380CC4-5D6E-409C-BE32-E72D297353CC}">
                <c16:uniqueId val="{00000068-D7BA-4694-975B-B65F66EE9689}"/>
              </c:ext>
            </c:extLst>
          </c:dPt>
          <c:dPt>
            <c:idx val="54"/>
            <c:bubble3D val="0"/>
            <c:spPr>
              <a:solidFill>
                <a:schemeClr val="accent6"/>
              </a:solidFill>
              <a:ln w="19050">
                <a:solidFill>
                  <a:schemeClr val="lt1"/>
                </a:solidFill>
              </a:ln>
              <a:effectLst/>
            </c:spPr>
            <c:extLst>
              <c:ext xmlns:c16="http://schemas.microsoft.com/office/drawing/2014/chart" uri="{C3380CC4-5D6E-409C-BE32-E72D297353CC}">
                <c16:uniqueId val="{00000069-D7BA-4694-975B-B65F66EE9689}"/>
              </c:ext>
            </c:extLst>
          </c:dPt>
          <c:dPt>
            <c:idx val="55"/>
            <c:bubble3D val="0"/>
            <c:spPr>
              <a:solidFill>
                <a:schemeClr val="accent6">
                  <a:lumMod val="60000"/>
                  <a:lumOff val="40000"/>
                </a:schemeClr>
              </a:solidFill>
              <a:ln w="19050">
                <a:solidFill>
                  <a:schemeClr val="lt1"/>
                </a:solidFill>
              </a:ln>
              <a:effectLst/>
            </c:spPr>
            <c:extLst>
              <c:ext xmlns:c16="http://schemas.microsoft.com/office/drawing/2014/chart" uri="{C3380CC4-5D6E-409C-BE32-E72D297353CC}">
                <c16:uniqueId val="{0000006E-502D-43D7-8B85-6020506DE9B0}"/>
              </c:ext>
            </c:extLst>
          </c:dPt>
          <c:dPt>
            <c:idx val="56"/>
            <c:bubble3D val="0"/>
            <c:spPr>
              <a:solidFill>
                <a:schemeClr val="bg2">
                  <a:lumMod val="75000"/>
                </a:schemeClr>
              </a:solidFill>
              <a:ln w="19050">
                <a:solidFill>
                  <a:schemeClr val="lt1"/>
                </a:solidFill>
              </a:ln>
              <a:effectLst/>
            </c:spPr>
            <c:extLst>
              <c:ext xmlns:c16="http://schemas.microsoft.com/office/drawing/2014/chart" uri="{C3380CC4-5D6E-409C-BE32-E72D297353CC}">
                <c16:uniqueId val="{0000006F-502D-43D7-8B85-6020506DE9B0}"/>
              </c:ext>
            </c:extLst>
          </c:dPt>
          <c:dPt>
            <c:idx val="57"/>
            <c:bubble3D val="0"/>
            <c:spPr>
              <a:solidFill>
                <a:schemeClr val="accent4">
                  <a:lumMod val="60000"/>
                  <a:lumOff val="40000"/>
                </a:schemeClr>
              </a:solidFill>
              <a:ln w="19050">
                <a:solidFill>
                  <a:schemeClr val="lt1"/>
                </a:solidFill>
              </a:ln>
              <a:effectLst/>
            </c:spPr>
            <c:extLst>
              <c:ext xmlns:c16="http://schemas.microsoft.com/office/drawing/2014/chart" uri="{C3380CC4-5D6E-409C-BE32-E72D297353CC}">
                <c16:uniqueId val="{00000070-502D-43D7-8B85-6020506DE9B0}"/>
              </c:ext>
            </c:extLst>
          </c:dPt>
          <c:dPt>
            <c:idx val="58"/>
            <c:bubble3D val="0"/>
            <c:spPr>
              <a:solidFill>
                <a:srgbClr val="E12809"/>
              </a:solidFill>
              <a:ln w="19050">
                <a:solidFill>
                  <a:schemeClr val="lt1"/>
                </a:solidFill>
              </a:ln>
              <a:effectLst/>
            </c:spPr>
            <c:extLst>
              <c:ext xmlns:c16="http://schemas.microsoft.com/office/drawing/2014/chart" uri="{C3380CC4-5D6E-409C-BE32-E72D297353CC}">
                <c16:uniqueId val="{00000071-502D-43D7-8B85-6020506DE9B0}"/>
              </c:ext>
            </c:extLst>
          </c:dPt>
          <c:dPt>
            <c:idx val="59"/>
            <c:bubble3D val="0"/>
            <c:spPr>
              <a:solidFill>
                <a:schemeClr val="bg1"/>
              </a:solidFill>
              <a:ln w="12700">
                <a:solidFill>
                  <a:schemeClr val="bg2">
                    <a:lumMod val="25000"/>
                  </a:schemeClr>
                </a:solidFill>
              </a:ln>
              <a:effectLst/>
            </c:spPr>
            <c:extLst>
              <c:ext xmlns:c16="http://schemas.microsoft.com/office/drawing/2014/chart" uri="{C3380CC4-5D6E-409C-BE32-E72D297353CC}">
                <c16:uniqueId val="{00000072-502D-43D7-8B85-6020506DE9B0}"/>
              </c:ext>
            </c:extLst>
          </c:dPt>
          <c:dPt>
            <c:idx val="60"/>
            <c:bubble3D val="0"/>
            <c:spPr>
              <a:solidFill>
                <a:schemeClr val="accent6"/>
              </a:solidFill>
              <a:ln w="19050">
                <a:solidFill>
                  <a:schemeClr val="lt1"/>
                </a:solidFill>
              </a:ln>
              <a:effectLst/>
            </c:spPr>
            <c:extLst>
              <c:ext xmlns:c16="http://schemas.microsoft.com/office/drawing/2014/chart" uri="{C3380CC4-5D6E-409C-BE32-E72D297353CC}">
                <c16:uniqueId val="{00000073-502D-43D7-8B85-6020506DE9B0}"/>
              </c:ext>
            </c:extLst>
          </c:dPt>
          <c:dPt>
            <c:idx val="61"/>
            <c:bubble3D val="0"/>
            <c:spPr>
              <a:solidFill>
                <a:schemeClr val="accent6">
                  <a:lumMod val="60000"/>
                  <a:lumOff val="40000"/>
                </a:schemeClr>
              </a:solidFill>
              <a:ln w="19050">
                <a:solidFill>
                  <a:schemeClr val="lt1"/>
                </a:solidFill>
              </a:ln>
              <a:effectLst/>
            </c:spPr>
            <c:extLst>
              <c:ext xmlns:c16="http://schemas.microsoft.com/office/drawing/2014/chart" uri="{C3380CC4-5D6E-409C-BE32-E72D297353CC}">
                <c16:uniqueId val="{00000074-502D-43D7-8B85-6020506DE9B0}"/>
              </c:ext>
            </c:extLst>
          </c:dPt>
          <c:dPt>
            <c:idx val="62"/>
            <c:bubble3D val="0"/>
            <c:spPr>
              <a:solidFill>
                <a:schemeClr val="bg2">
                  <a:lumMod val="75000"/>
                </a:schemeClr>
              </a:solidFill>
              <a:ln w="19050">
                <a:solidFill>
                  <a:schemeClr val="lt1"/>
                </a:solidFill>
              </a:ln>
              <a:effectLst/>
            </c:spPr>
            <c:extLst>
              <c:ext xmlns:c16="http://schemas.microsoft.com/office/drawing/2014/chart" uri="{C3380CC4-5D6E-409C-BE32-E72D297353CC}">
                <c16:uniqueId val="{00000075-502D-43D7-8B85-6020506DE9B0}"/>
              </c:ext>
            </c:extLst>
          </c:dPt>
          <c:dPt>
            <c:idx val="63"/>
            <c:bubble3D val="0"/>
            <c:spPr>
              <a:solidFill>
                <a:schemeClr val="accent4">
                  <a:lumMod val="60000"/>
                  <a:lumOff val="40000"/>
                </a:schemeClr>
              </a:solidFill>
              <a:ln w="19050">
                <a:solidFill>
                  <a:schemeClr val="lt1"/>
                </a:solidFill>
              </a:ln>
              <a:effectLst/>
            </c:spPr>
            <c:extLst>
              <c:ext xmlns:c16="http://schemas.microsoft.com/office/drawing/2014/chart" uri="{C3380CC4-5D6E-409C-BE32-E72D297353CC}">
                <c16:uniqueId val="{00000076-502D-43D7-8B85-6020506DE9B0}"/>
              </c:ext>
            </c:extLst>
          </c:dPt>
          <c:dPt>
            <c:idx val="64"/>
            <c:bubble3D val="0"/>
            <c:spPr>
              <a:solidFill>
                <a:srgbClr val="E12809"/>
              </a:solidFill>
              <a:ln w="19050">
                <a:solidFill>
                  <a:schemeClr val="lt1"/>
                </a:solidFill>
              </a:ln>
              <a:effectLst/>
            </c:spPr>
            <c:extLst>
              <c:ext xmlns:c16="http://schemas.microsoft.com/office/drawing/2014/chart" uri="{C3380CC4-5D6E-409C-BE32-E72D297353CC}">
                <c16:uniqueId val="{00000077-502D-43D7-8B85-6020506DE9B0}"/>
              </c:ext>
            </c:extLst>
          </c:dPt>
          <c:dPt>
            <c:idx val="65"/>
            <c:bubble3D val="0"/>
            <c:spPr>
              <a:solidFill>
                <a:schemeClr val="bg1"/>
              </a:solidFill>
              <a:ln w="12700">
                <a:solidFill>
                  <a:schemeClr val="bg2">
                    <a:lumMod val="25000"/>
                  </a:schemeClr>
                </a:solidFill>
              </a:ln>
              <a:effectLst/>
            </c:spPr>
            <c:extLst>
              <c:ext xmlns:c16="http://schemas.microsoft.com/office/drawing/2014/chart" uri="{C3380CC4-5D6E-409C-BE32-E72D297353CC}">
                <c16:uniqueId val="{00000078-502D-43D7-8B85-6020506DE9B0}"/>
              </c:ext>
            </c:extLst>
          </c:dPt>
          <c:val>
            <c:numRef>
              <c:f>'Social Wheel'!$B$2:$B$67</c:f>
              <c:numCache>
                <c:formatCode>General</c:formatCode>
                <c:ptCount val="66"/>
                <c:pt idx="0">
                  <c:v>0</c:v>
                </c:pt>
                <c:pt idx="1">
                  <c:v>0</c:v>
                </c:pt>
                <c:pt idx="2">
                  <c:v>0</c:v>
                </c:pt>
                <c:pt idx="3">
                  <c:v>0</c:v>
                </c:pt>
                <c:pt idx="4">
                  <c:v>0</c:v>
                </c:pt>
                <c:pt idx="5">
                  <c:v>1</c:v>
                </c:pt>
                <c:pt idx="6">
                  <c:v>0</c:v>
                </c:pt>
                <c:pt idx="7">
                  <c:v>0</c:v>
                </c:pt>
                <c:pt idx="8">
                  <c:v>0</c:v>
                </c:pt>
                <c:pt idx="9">
                  <c:v>0</c:v>
                </c:pt>
                <c:pt idx="10">
                  <c:v>0</c:v>
                </c:pt>
                <c:pt idx="11">
                  <c:v>1</c:v>
                </c:pt>
                <c:pt idx="12">
                  <c:v>0</c:v>
                </c:pt>
                <c:pt idx="13">
                  <c:v>0</c:v>
                </c:pt>
                <c:pt idx="14">
                  <c:v>0</c:v>
                </c:pt>
                <c:pt idx="15">
                  <c:v>0</c:v>
                </c:pt>
                <c:pt idx="16">
                  <c:v>0</c:v>
                </c:pt>
                <c:pt idx="17">
                  <c:v>1</c:v>
                </c:pt>
                <c:pt idx="18">
                  <c:v>0</c:v>
                </c:pt>
                <c:pt idx="19">
                  <c:v>0</c:v>
                </c:pt>
                <c:pt idx="20">
                  <c:v>0</c:v>
                </c:pt>
                <c:pt idx="21">
                  <c:v>0</c:v>
                </c:pt>
                <c:pt idx="22">
                  <c:v>0</c:v>
                </c:pt>
                <c:pt idx="23">
                  <c:v>1</c:v>
                </c:pt>
                <c:pt idx="24">
                  <c:v>0</c:v>
                </c:pt>
                <c:pt idx="25">
                  <c:v>0</c:v>
                </c:pt>
                <c:pt idx="26">
                  <c:v>0</c:v>
                </c:pt>
                <c:pt idx="27">
                  <c:v>0</c:v>
                </c:pt>
                <c:pt idx="28">
                  <c:v>0</c:v>
                </c:pt>
                <c:pt idx="29">
                  <c:v>1</c:v>
                </c:pt>
                <c:pt idx="30">
                  <c:v>0</c:v>
                </c:pt>
                <c:pt idx="31">
                  <c:v>0</c:v>
                </c:pt>
                <c:pt idx="32">
                  <c:v>0</c:v>
                </c:pt>
                <c:pt idx="33">
                  <c:v>0</c:v>
                </c:pt>
                <c:pt idx="34">
                  <c:v>0</c:v>
                </c:pt>
                <c:pt idx="35">
                  <c:v>1</c:v>
                </c:pt>
                <c:pt idx="36">
                  <c:v>0</c:v>
                </c:pt>
                <c:pt idx="37">
                  <c:v>0</c:v>
                </c:pt>
                <c:pt idx="38">
                  <c:v>0</c:v>
                </c:pt>
                <c:pt idx="39">
                  <c:v>0</c:v>
                </c:pt>
                <c:pt idx="40">
                  <c:v>0</c:v>
                </c:pt>
                <c:pt idx="41">
                  <c:v>1</c:v>
                </c:pt>
                <c:pt idx="42">
                  <c:v>0</c:v>
                </c:pt>
                <c:pt idx="43">
                  <c:v>0</c:v>
                </c:pt>
                <c:pt idx="44">
                  <c:v>0</c:v>
                </c:pt>
                <c:pt idx="45">
                  <c:v>0</c:v>
                </c:pt>
                <c:pt idx="46">
                  <c:v>0</c:v>
                </c:pt>
                <c:pt idx="47">
                  <c:v>1</c:v>
                </c:pt>
                <c:pt idx="48">
                  <c:v>0</c:v>
                </c:pt>
                <c:pt idx="49">
                  <c:v>0</c:v>
                </c:pt>
                <c:pt idx="50">
                  <c:v>0</c:v>
                </c:pt>
                <c:pt idx="51">
                  <c:v>0</c:v>
                </c:pt>
                <c:pt idx="52">
                  <c:v>0</c:v>
                </c:pt>
                <c:pt idx="53">
                  <c:v>1</c:v>
                </c:pt>
                <c:pt idx="54">
                  <c:v>0</c:v>
                </c:pt>
                <c:pt idx="55">
                  <c:v>0</c:v>
                </c:pt>
                <c:pt idx="56">
                  <c:v>0</c:v>
                </c:pt>
                <c:pt idx="57">
                  <c:v>0</c:v>
                </c:pt>
                <c:pt idx="58">
                  <c:v>0</c:v>
                </c:pt>
                <c:pt idx="59">
                  <c:v>1</c:v>
                </c:pt>
                <c:pt idx="60">
                  <c:v>0</c:v>
                </c:pt>
                <c:pt idx="61">
                  <c:v>0</c:v>
                </c:pt>
                <c:pt idx="62">
                  <c:v>0</c:v>
                </c:pt>
                <c:pt idx="63">
                  <c:v>0</c:v>
                </c:pt>
                <c:pt idx="64">
                  <c:v>0</c:v>
                </c:pt>
                <c:pt idx="65">
                  <c:v>1</c:v>
                </c:pt>
              </c:numCache>
            </c:numRef>
          </c:val>
          <c:extLst>
            <c:ext xmlns:c16="http://schemas.microsoft.com/office/drawing/2014/chart" uri="{C3380CC4-5D6E-409C-BE32-E72D297353CC}">
              <c16:uniqueId val="{00000064-D7BA-4694-975B-B65F66EE9689}"/>
            </c:ext>
          </c:extLst>
        </c:ser>
        <c:dLbls>
          <c:showLegendKey val="0"/>
          <c:showVal val="0"/>
          <c:showCatName val="0"/>
          <c:showSerName val="0"/>
          <c:showPercent val="0"/>
          <c:showBubbleSize val="0"/>
          <c:showLeaderLines val="1"/>
        </c:dLbls>
        <c:firstSliceAng val="0"/>
        <c:holeSize val="61"/>
      </c:doughnutChart>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3225298397570145"/>
          <c:y val="2.2743420637326161E-2"/>
          <c:w val="0.68949299414400533"/>
          <c:h val="0.93745559324735306"/>
        </c:manualLayout>
      </c:layout>
      <c:doughnutChart>
        <c:varyColors val="1"/>
        <c:dLbls>
          <c:showLegendKey val="0"/>
          <c:showVal val="0"/>
          <c:showCatName val="0"/>
          <c:showSerName val="0"/>
          <c:showPercent val="0"/>
          <c:showBubbleSize val="0"/>
          <c:showLeaderLines val="0"/>
        </c:dLbls>
        <c:firstSliceAng val="0"/>
        <c:holeSize val="67"/>
      </c:doughnutChart>
      <c:spPr>
        <a:noFill/>
        <a:ln>
          <a:noFill/>
        </a:ln>
        <a:effectLst/>
      </c:spPr>
    </c:plotArea>
    <c:plotVisOnly val="1"/>
    <c:dispBlanksAs val="gap"/>
    <c:showDLblsOverMax val="0"/>
  </c:chart>
  <c:spPr>
    <a:no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doughnutChart>
        <c:varyColors val="1"/>
        <c:dLbls>
          <c:showLegendKey val="0"/>
          <c:showVal val="0"/>
          <c:showCatName val="0"/>
          <c:showSerName val="0"/>
          <c:showPercent val="0"/>
          <c:showBubbleSize val="0"/>
          <c:showLeaderLines val="0"/>
        </c:dLbls>
        <c:firstSliceAng val="0"/>
        <c:holeSize val="47"/>
      </c:doughnutChart>
      <c:spPr>
        <a:noFill/>
        <a:ln>
          <a:noFill/>
        </a:ln>
        <a:effectLst/>
      </c:spPr>
    </c:plotArea>
    <c:plotVisOnly val="1"/>
    <c:dispBlanksAs val="gap"/>
    <c:showDLblsOverMax val="0"/>
  </c:chart>
  <c:spPr>
    <a:no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doughnutChart>
        <c:varyColors val="1"/>
        <c:ser>
          <c:idx val="0"/>
          <c:order val="0"/>
          <c:explosion val="18"/>
          <c:dPt>
            <c:idx val="0"/>
            <c:bubble3D val="0"/>
            <c:spPr>
              <a:solidFill>
                <a:schemeClr val="accent6"/>
              </a:solidFill>
              <a:ln w="19050">
                <a:solidFill>
                  <a:schemeClr val="lt1"/>
                </a:solidFill>
              </a:ln>
              <a:effectLst/>
            </c:spPr>
            <c:extLst>
              <c:ext xmlns:c16="http://schemas.microsoft.com/office/drawing/2014/chart" uri="{C3380CC4-5D6E-409C-BE32-E72D297353CC}">
                <c16:uniqueId val="{00000001-889D-4D4A-9C00-E7D60D775987}"/>
              </c:ext>
            </c:extLst>
          </c:dPt>
          <c:dPt>
            <c:idx val="1"/>
            <c:bubble3D val="0"/>
            <c:spPr>
              <a:solidFill>
                <a:schemeClr val="accent6">
                  <a:lumMod val="60000"/>
                  <a:lumOff val="40000"/>
                </a:schemeClr>
              </a:solidFill>
              <a:ln w="19050">
                <a:solidFill>
                  <a:schemeClr val="lt1"/>
                </a:solidFill>
              </a:ln>
              <a:effectLst/>
            </c:spPr>
            <c:extLst>
              <c:ext xmlns:c16="http://schemas.microsoft.com/office/drawing/2014/chart" uri="{C3380CC4-5D6E-409C-BE32-E72D297353CC}">
                <c16:uniqueId val="{00000003-889D-4D4A-9C00-E7D60D775987}"/>
              </c:ext>
            </c:extLst>
          </c:dPt>
          <c:dPt>
            <c:idx val="2"/>
            <c:bubble3D val="0"/>
            <c:spPr>
              <a:solidFill>
                <a:schemeClr val="bg2">
                  <a:lumMod val="75000"/>
                </a:schemeClr>
              </a:solidFill>
              <a:ln w="19050">
                <a:solidFill>
                  <a:schemeClr val="lt1"/>
                </a:solidFill>
              </a:ln>
              <a:effectLst/>
            </c:spPr>
            <c:extLst>
              <c:ext xmlns:c16="http://schemas.microsoft.com/office/drawing/2014/chart" uri="{C3380CC4-5D6E-409C-BE32-E72D297353CC}">
                <c16:uniqueId val="{00000005-889D-4D4A-9C00-E7D60D775987}"/>
              </c:ext>
            </c:extLst>
          </c:dPt>
          <c:dPt>
            <c:idx val="3"/>
            <c:bubble3D val="0"/>
            <c:spPr>
              <a:solidFill>
                <a:schemeClr val="accent4">
                  <a:lumMod val="60000"/>
                  <a:lumOff val="40000"/>
                </a:schemeClr>
              </a:solidFill>
              <a:ln w="19050">
                <a:solidFill>
                  <a:schemeClr val="lt1"/>
                </a:solidFill>
              </a:ln>
              <a:effectLst/>
            </c:spPr>
            <c:extLst>
              <c:ext xmlns:c16="http://schemas.microsoft.com/office/drawing/2014/chart" uri="{C3380CC4-5D6E-409C-BE32-E72D297353CC}">
                <c16:uniqueId val="{00000007-889D-4D4A-9C00-E7D60D775987}"/>
              </c:ext>
            </c:extLst>
          </c:dPt>
          <c:dPt>
            <c:idx val="4"/>
            <c:bubble3D val="0"/>
            <c:spPr>
              <a:solidFill>
                <a:srgbClr val="E12809"/>
              </a:solidFill>
              <a:ln w="19050">
                <a:solidFill>
                  <a:schemeClr val="lt1"/>
                </a:solidFill>
              </a:ln>
              <a:effectLst/>
            </c:spPr>
            <c:extLst>
              <c:ext xmlns:c16="http://schemas.microsoft.com/office/drawing/2014/chart" uri="{C3380CC4-5D6E-409C-BE32-E72D297353CC}">
                <c16:uniqueId val="{00000009-889D-4D4A-9C00-E7D60D775987}"/>
              </c:ext>
            </c:extLst>
          </c:dPt>
          <c:dPt>
            <c:idx val="5"/>
            <c:bubble3D val="0"/>
            <c:spPr>
              <a:solidFill>
                <a:schemeClr val="bg1"/>
              </a:solidFill>
              <a:ln w="12700">
                <a:solidFill>
                  <a:schemeClr val="bg2">
                    <a:lumMod val="25000"/>
                  </a:schemeClr>
                </a:solidFill>
              </a:ln>
              <a:effectLst/>
            </c:spPr>
            <c:extLst>
              <c:ext xmlns:c16="http://schemas.microsoft.com/office/drawing/2014/chart" uri="{C3380CC4-5D6E-409C-BE32-E72D297353CC}">
                <c16:uniqueId val="{0000000B-889D-4D4A-9C00-E7D60D775987}"/>
              </c:ext>
            </c:extLst>
          </c:dPt>
          <c:dPt>
            <c:idx val="6"/>
            <c:bubble3D val="0"/>
            <c:spPr>
              <a:solidFill>
                <a:schemeClr val="accent6"/>
              </a:solidFill>
              <a:ln w="19050">
                <a:solidFill>
                  <a:schemeClr val="lt1"/>
                </a:solidFill>
              </a:ln>
              <a:effectLst/>
            </c:spPr>
            <c:extLst>
              <c:ext xmlns:c16="http://schemas.microsoft.com/office/drawing/2014/chart" uri="{C3380CC4-5D6E-409C-BE32-E72D297353CC}">
                <c16:uniqueId val="{0000000D-889D-4D4A-9C00-E7D60D775987}"/>
              </c:ext>
            </c:extLst>
          </c:dPt>
          <c:dPt>
            <c:idx val="7"/>
            <c:bubble3D val="0"/>
            <c:spPr>
              <a:solidFill>
                <a:schemeClr val="accent6">
                  <a:lumMod val="60000"/>
                  <a:lumOff val="40000"/>
                </a:schemeClr>
              </a:solidFill>
              <a:ln w="19050">
                <a:solidFill>
                  <a:schemeClr val="lt1"/>
                </a:solidFill>
              </a:ln>
              <a:effectLst/>
            </c:spPr>
            <c:extLst>
              <c:ext xmlns:c16="http://schemas.microsoft.com/office/drawing/2014/chart" uri="{C3380CC4-5D6E-409C-BE32-E72D297353CC}">
                <c16:uniqueId val="{0000000F-889D-4D4A-9C00-E7D60D775987}"/>
              </c:ext>
            </c:extLst>
          </c:dPt>
          <c:dPt>
            <c:idx val="8"/>
            <c:bubble3D val="0"/>
            <c:spPr>
              <a:solidFill>
                <a:schemeClr val="bg2">
                  <a:lumMod val="75000"/>
                </a:schemeClr>
              </a:solidFill>
              <a:ln w="19050">
                <a:solidFill>
                  <a:schemeClr val="lt1"/>
                </a:solidFill>
              </a:ln>
              <a:effectLst/>
            </c:spPr>
            <c:extLst>
              <c:ext xmlns:c16="http://schemas.microsoft.com/office/drawing/2014/chart" uri="{C3380CC4-5D6E-409C-BE32-E72D297353CC}">
                <c16:uniqueId val="{00000011-889D-4D4A-9C00-E7D60D775987}"/>
              </c:ext>
            </c:extLst>
          </c:dPt>
          <c:dPt>
            <c:idx val="9"/>
            <c:bubble3D val="0"/>
            <c:spPr>
              <a:solidFill>
                <a:schemeClr val="accent4">
                  <a:lumMod val="60000"/>
                  <a:lumOff val="40000"/>
                </a:schemeClr>
              </a:solidFill>
              <a:ln w="19050">
                <a:solidFill>
                  <a:schemeClr val="lt1"/>
                </a:solidFill>
              </a:ln>
              <a:effectLst/>
            </c:spPr>
            <c:extLst>
              <c:ext xmlns:c16="http://schemas.microsoft.com/office/drawing/2014/chart" uri="{C3380CC4-5D6E-409C-BE32-E72D297353CC}">
                <c16:uniqueId val="{00000013-889D-4D4A-9C00-E7D60D775987}"/>
              </c:ext>
            </c:extLst>
          </c:dPt>
          <c:dPt>
            <c:idx val="10"/>
            <c:bubble3D val="0"/>
            <c:spPr>
              <a:solidFill>
                <a:srgbClr val="E12809"/>
              </a:solidFill>
              <a:ln w="19050">
                <a:solidFill>
                  <a:schemeClr val="lt1"/>
                </a:solidFill>
              </a:ln>
              <a:effectLst/>
            </c:spPr>
            <c:extLst>
              <c:ext xmlns:c16="http://schemas.microsoft.com/office/drawing/2014/chart" uri="{C3380CC4-5D6E-409C-BE32-E72D297353CC}">
                <c16:uniqueId val="{00000015-889D-4D4A-9C00-E7D60D775987}"/>
              </c:ext>
            </c:extLst>
          </c:dPt>
          <c:dPt>
            <c:idx val="11"/>
            <c:bubble3D val="0"/>
            <c:spPr>
              <a:solidFill>
                <a:schemeClr val="bg1"/>
              </a:solidFill>
              <a:ln w="12700">
                <a:solidFill>
                  <a:schemeClr val="bg2">
                    <a:lumMod val="25000"/>
                  </a:schemeClr>
                </a:solidFill>
              </a:ln>
              <a:effectLst/>
            </c:spPr>
            <c:extLst>
              <c:ext xmlns:c16="http://schemas.microsoft.com/office/drawing/2014/chart" uri="{C3380CC4-5D6E-409C-BE32-E72D297353CC}">
                <c16:uniqueId val="{00000017-889D-4D4A-9C00-E7D60D775987}"/>
              </c:ext>
            </c:extLst>
          </c:dPt>
          <c:dPt>
            <c:idx val="12"/>
            <c:bubble3D val="0"/>
            <c:spPr>
              <a:solidFill>
                <a:schemeClr val="accent6"/>
              </a:solidFill>
              <a:ln w="19050">
                <a:solidFill>
                  <a:schemeClr val="lt1"/>
                </a:solidFill>
              </a:ln>
              <a:effectLst/>
            </c:spPr>
            <c:extLst>
              <c:ext xmlns:c16="http://schemas.microsoft.com/office/drawing/2014/chart" uri="{C3380CC4-5D6E-409C-BE32-E72D297353CC}">
                <c16:uniqueId val="{00000019-889D-4D4A-9C00-E7D60D775987}"/>
              </c:ext>
            </c:extLst>
          </c:dPt>
          <c:dPt>
            <c:idx val="13"/>
            <c:bubble3D val="0"/>
            <c:spPr>
              <a:solidFill>
                <a:schemeClr val="accent6">
                  <a:lumMod val="60000"/>
                  <a:lumOff val="40000"/>
                </a:schemeClr>
              </a:solidFill>
              <a:ln w="19050">
                <a:solidFill>
                  <a:schemeClr val="lt1"/>
                </a:solidFill>
              </a:ln>
              <a:effectLst/>
            </c:spPr>
            <c:extLst>
              <c:ext xmlns:c16="http://schemas.microsoft.com/office/drawing/2014/chart" uri="{C3380CC4-5D6E-409C-BE32-E72D297353CC}">
                <c16:uniqueId val="{0000001B-889D-4D4A-9C00-E7D60D775987}"/>
              </c:ext>
            </c:extLst>
          </c:dPt>
          <c:dPt>
            <c:idx val="14"/>
            <c:bubble3D val="0"/>
            <c:spPr>
              <a:solidFill>
                <a:schemeClr val="bg2">
                  <a:lumMod val="75000"/>
                </a:schemeClr>
              </a:solidFill>
              <a:ln w="19050">
                <a:solidFill>
                  <a:schemeClr val="lt1"/>
                </a:solidFill>
              </a:ln>
              <a:effectLst/>
            </c:spPr>
            <c:extLst>
              <c:ext xmlns:c16="http://schemas.microsoft.com/office/drawing/2014/chart" uri="{C3380CC4-5D6E-409C-BE32-E72D297353CC}">
                <c16:uniqueId val="{0000001D-889D-4D4A-9C00-E7D60D775987}"/>
              </c:ext>
            </c:extLst>
          </c:dPt>
          <c:dPt>
            <c:idx val="15"/>
            <c:bubble3D val="0"/>
            <c:spPr>
              <a:solidFill>
                <a:schemeClr val="accent4">
                  <a:lumMod val="60000"/>
                  <a:lumOff val="40000"/>
                </a:schemeClr>
              </a:solidFill>
              <a:ln w="19050">
                <a:solidFill>
                  <a:schemeClr val="lt1"/>
                </a:solidFill>
              </a:ln>
              <a:effectLst/>
            </c:spPr>
            <c:extLst>
              <c:ext xmlns:c16="http://schemas.microsoft.com/office/drawing/2014/chart" uri="{C3380CC4-5D6E-409C-BE32-E72D297353CC}">
                <c16:uniqueId val="{0000001F-889D-4D4A-9C00-E7D60D775987}"/>
              </c:ext>
            </c:extLst>
          </c:dPt>
          <c:dPt>
            <c:idx val="16"/>
            <c:bubble3D val="0"/>
            <c:spPr>
              <a:solidFill>
                <a:srgbClr val="E12809"/>
              </a:solidFill>
              <a:ln w="19050">
                <a:solidFill>
                  <a:schemeClr val="lt1"/>
                </a:solidFill>
              </a:ln>
              <a:effectLst/>
            </c:spPr>
            <c:extLst>
              <c:ext xmlns:c16="http://schemas.microsoft.com/office/drawing/2014/chart" uri="{C3380CC4-5D6E-409C-BE32-E72D297353CC}">
                <c16:uniqueId val="{00000021-889D-4D4A-9C00-E7D60D775987}"/>
              </c:ext>
            </c:extLst>
          </c:dPt>
          <c:dPt>
            <c:idx val="17"/>
            <c:bubble3D val="0"/>
            <c:spPr>
              <a:solidFill>
                <a:schemeClr val="bg1"/>
              </a:solidFill>
              <a:ln w="12700">
                <a:solidFill>
                  <a:schemeClr val="bg2">
                    <a:lumMod val="25000"/>
                  </a:schemeClr>
                </a:solidFill>
              </a:ln>
              <a:effectLst/>
            </c:spPr>
            <c:extLst>
              <c:ext xmlns:c16="http://schemas.microsoft.com/office/drawing/2014/chart" uri="{C3380CC4-5D6E-409C-BE32-E72D297353CC}">
                <c16:uniqueId val="{00000023-889D-4D4A-9C00-E7D60D775987}"/>
              </c:ext>
            </c:extLst>
          </c:dPt>
          <c:dPt>
            <c:idx val="18"/>
            <c:bubble3D val="0"/>
            <c:spPr>
              <a:solidFill>
                <a:schemeClr val="accent6"/>
              </a:solidFill>
              <a:ln w="19050">
                <a:solidFill>
                  <a:schemeClr val="lt1"/>
                </a:solidFill>
              </a:ln>
              <a:effectLst/>
            </c:spPr>
            <c:extLst>
              <c:ext xmlns:c16="http://schemas.microsoft.com/office/drawing/2014/chart" uri="{C3380CC4-5D6E-409C-BE32-E72D297353CC}">
                <c16:uniqueId val="{00000025-889D-4D4A-9C00-E7D60D775987}"/>
              </c:ext>
            </c:extLst>
          </c:dPt>
          <c:dPt>
            <c:idx val="19"/>
            <c:bubble3D val="0"/>
            <c:spPr>
              <a:solidFill>
                <a:schemeClr val="accent6">
                  <a:lumMod val="60000"/>
                  <a:lumOff val="40000"/>
                </a:schemeClr>
              </a:solidFill>
              <a:ln w="19050">
                <a:solidFill>
                  <a:schemeClr val="lt1"/>
                </a:solidFill>
              </a:ln>
              <a:effectLst/>
            </c:spPr>
            <c:extLst>
              <c:ext xmlns:c16="http://schemas.microsoft.com/office/drawing/2014/chart" uri="{C3380CC4-5D6E-409C-BE32-E72D297353CC}">
                <c16:uniqueId val="{00000027-889D-4D4A-9C00-E7D60D775987}"/>
              </c:ext>
            </c:extLst>
          </c:dPt>
          <c:dPt>
            <c:idx val="20"/>
            <c:bubble3D val="0"/>
            <c:spPr>
              <a:solidFill>
                <a:schemeClr val="bg2">
                  <a:lumMod val="75000"/>
                </a:schemeClr>
              </a:solidFill>
              <a:ln w="19050">
                <a:solidFill>
                  <a:schemeClr val="lt1"/>
                </a:solidFill>
              </a:ln>
              <a:effectLst/>
            </c:spPr>
            <c:extLst>
              <c:ext xmlns:c16="http://schemas.microsoft.com/office/drawing/2014/chart" uri="{C3380CC4-5D6E-409C-BE32-E72D297353CC}">
                <c16:uniqueId val="{00000029-889D-4D4A-9C00-E7D60D775987}"/>
              </c:ext>
            </c:extLst>
          </c:dPt>
          <c:dPt>
            <c:idx val="21"/>
            <c:bubble3D val="0"/>
            <c:spPr>
              <a:solidFill>
                <a:schemeClr val="accent4">
                  <a:lumMod val="60000"/>
                  <a:lumOff val="40000"/>
                </a:schemeClr>
              </a:solidFill>
              <a:ln w="19050">
                <a:solidFill>
                  <a:schemeClr val="lt1"/>
                </a:solidFill>
              </a:ln>
              <a:effectLst/>
            </c:spPr>
            <c:extLst>
              <c:ext xmlns:c16="http://schemas.microsoft.com/office/drawing/2014/chart" uri="{C3380CC4-5D6E-409C-BE32-E72D297353CC}">
                <c16:uniqueId val="{0000002B-889D-4D4A-9C00-E7D60D775987}"/>
              </c:ext>
            </c:extLst>
          </c:dPt>
          <c:dPt>
            <c:idx val="22"/>
            <c:bubble3D val="0"/>
            <c:spPr>
              <a:solidFill>
                <a:srgbClr val="E12809"/>
              </a:solidFill>
              <a:ln w="19050">
                <a:solidFill>
                  <a:schemeClr val="lt1"/>
                </a:solidFill>
              </a:ln>
              <a:effectLst/>
            </c:spPr>
            <c:extLst>
              <c:ext xmlns:c16="http://schemas.microsoft.com/office/drawing/2014/chart" uri="{C3380CC4-5D6E-409C-BE32-E72D297353CC}">
                <c16:uniqueId val="{0000002D-889D-4D4A-9C00-E7D60D775987}"/>
              </c:ext>
            </c:extLst>
          </c:dPt>
          <c:dPt>
            <c:idx val="23"/>
            <c:bubble3D val="0"/>
            <c:spPr>
              <a:solidFill>
                <a:schemeClr val="bg1"/>
              </a:solidFill>
              <a:ln w="12700">
                <a:solidFill>
                  <a:schemeClr val="bg2">
                    <a:lumMod val="25000"/>
                  </a:schemeClr>
                </a:solidFill>
              </a:ln>
              <a:effectLst/>
            </c:spPr>
            <c:extLst>
              <c:ext xmlns:c16="http://schemas.microsoft.com/office/drawing/2014/chart" uri="{C3380CC4-5D6E-409C-BE32-E72D297353CC}">
                <c16:uniqueId val="{0000002F-889D-4D4A-9C00-E7D60D775987}"/>
              </c:ext>
            </c:extLst>
          </c:dPt>
          <c:dPt>
            <c:idx val="24"/>
            <c:bubble3D val="0"/>
            <c:spPr>
              <a:solidFill>
                <a:schemeClr val="accent6"/>
              </a:solidFill>
              <a:ln w="19050">
                <a:solidFill>
                  <a:schemeClr val="lt1"/>
                </a:solidFill>
              </a:ln>
              <a:effectLst/>
            </c:spPr>
            <c:extLst>
              <c:ext xmlns:c16="http://schemas.microsoft.com/office/drawing/2014/chart" uri="{C3380CC4-5D6E-409C-BE32-E72D297353CC}">
                <c16:uniqueId val="{00000031-889D-4D4A-9C00-E7D60D775987}"/>
              </c:ext>
            </c:extLst>
          </c:dPt>
          <c:dPt>
            <c:idx val="25"/>
            <c:bubble3D val="0"/>
            <c:spPr>
              <a:solidFill>
                <a:schemeClr val="accent6">
                  <a:lumMod val="60000"/>
                  <a:lumOff val="40000"/>
                </a:schemeClr>
              </a:solidFill>
              <a:ln w="19050">
                <a:solidFill>
                  <a:schemeClr val="lt1"/>
                </a:solidFill>
              </a:ln>
              <a:effectLst/>
            </c:spPr>
            <c:extLst>
              <c:ext xmlns:c16="http://schemas.microsoft.com/office/drawing/2014/chart" uri="{C3380CC4-5D6E-409C-BE32-E72D297353CC}">
                <c16:uniqueId val="{00000033-889D-4D4A-9C00-E7D60D775987}"/>
              </c:ext>
            </c:extLst>
          </c:dPt>
          <c:dPt>
            <c:idx val="26"/>
            <c:bubble3D val="0"/>
            <c:spPr>
              <a:solidFill>
                <a:schemeClr val="bg2">
                  <a:lumMod val="75000"/>
                </a:schemeClr>
              </a:solidFill>
              <a:ln w="19050">
                <a:solidFill>
                  <a:schemeClr val="lt1"/>
                </a:solidFill>
              </a:ln>
              <a:effectLst/>
            </c:spPr>
            <c:extLst>
              <c:ext xmlns:c16="http://schemas.microsoft.com/office/drawing/2014/chart" uri="{C3380CC4-5D6E-409C-BE32-E72D297353CC}">
                <c16:uniqueId val="{00000035-889D-4D4A-9C00-E7D60D775987}"/>
              </c:ext>
            </c:extLst>
          </c:dPt>
          <c:dPt>
            <c:idx val="27"/>
            <c:bubble3D val="0"/>
            <c:spPr>
              <a:solidFill>
                <a:schemeClr val="accent4">
                  <a:lumMod val="60000"/>
                  <a:lumOff val="40000"/>
                </a:schemeClr>
              </a:solidFill>
              <a:ln w="19050">
                <a:solidFill>
                  <a:schemeClr val="lt1"/>
                </a:solidFill>
              </a:ln>
              <a:effectLst/>
            </c:spPr>
            <c:extLst>
              <c:ext xmlns:c16="http://schemas.microsoft.com/office/drawing/2014/chart" uri="{C3380CC4-5D6E-409C-BE32-E72D297353CC}">
                <c16:uniqueId val="{00000037-889D-4D4A-9C00-E7D60D775987}"/>
              </c:ext>
            </c:extLst>
          </c:dPt>
          <c:dPt>
            <c:idx val="28"/>
            <c:bubble3D val="0"/>
            <c:spPr>
              <a:solidFill>
                <a:srgbClr val="E12809"/>
              </a:solidFill>
              <a:ln w="19050">
                <a:solidFill>
                  <a:schemeClr val="lt1"/>
                </a:solidFill>
              </a:ln>
              <a:effectLst/>
            </c:spPr>
            <c:extLst>
              <c:ext xmlns:c16="http://schemas.microsoft.com/office/drawing/2014/chart" uri="{C3380CC4-5D6E-409C-BE32-E72D297353CC}">
                <c16:uniqueId val="{00000039-889D-4D4A-9C00-E7D60D775987}"/>
              </c:ext>
            </c:extLst>
          </c:dPt>
          <c:dPt>
            <c:idx val="29"/>
            <c:bubble3D val="0"/>
            <c:spPr>
              <a:solidFill>
                <a:schemeClr val="bg1"/>
              </a:solidFill>
              <a:ln w="12700">
                <a:solidFill>
                  <a:schemeClr val="bg2">
                    <a:lumMod val="25000"/>
                  </a:schemeClr>
                </a:solidFill>
              </a:ln>
              <a:effectLst/>
            </c:spPr>
            <c:extLst>
              <c:ext xmlns:c16="http://schemas.microsoft.com/office/drawing/2014/chart" uri="{C3380CC4-5D6E-409C-BE32-E72D297353CC}">
                <c16:uniqueId val="{0000003B-889D-4D4A-9C00-E7D60D775987}"/>
              </c:ext>
            </c:extLst>
          </c:dPt>
          <c:dPt>
            <c:idx val="30"/>
            <c:bubble3D val="0"/>
            <c:spPr>
              <a:solidFill>
                <a:schemeClr val="accent6"/>
              </a:solidFill>
              <a:ln w="19050">
                <a:solidFill>
                  <a:schemeClr val="lt1"/>
                </a:solidFill>
              </a:ln>
              <a:effectLst/>
            </c:spPr>
            <c:extLst>
              <c:ext xmlns:c16="http://schemas.microsoft.com/office/drawing/2014/chart" uri="{C3380CC4-5D6E-409C-BE32-E72D297353CC}">
                <c16:uniqueId val="{0000003D-889D-4D4A-9C00-E7D60D775987}"/>
              </c:ext>
            </c:extLst>
          </c:dPt>
          <c:dPt>
            <c:idx val="31"/>
            <c:bubble3D val="0"/>
            <c:spPr>
              <a:solidFill>
                <a:schemeClr val="accent6">
                  <a:lumMod val="60000"/>
                  <a:lumOff val="40000"/>
                </a:schemeClr>
              </a:solidFill>
              <a:ln w="19050">
                <a:solidFill>
                  <a:schemeClr val="lt1"/>
                </a:solidFill>
              </a:ln>
              <a:effectLst/>
            </c:spPr>
            <c:extLst>
              <c:ext xmlns:c16="http://schemas.microsoft.com/office/drawing/2014/chart" uri="{C3380CC4-5D6E-409C-BE32-E72D297353CC}">
                <c16:uniqueId val="{0000003F-889D-4D4A-9C00-E7D60D775987}"/>
              </c:ext>
            </c:extLst>
          </c:dPt>
          <c:dPt>
            <c:idx val="32"/>
            <c:bubble3D val="0"/>
            <c:spPr>
              <a:solidFill>
                <a:schemeClr val="bg2">
                  <a:lumMod val="75000"/>
                </a:schemeClr>
              </a:solidFill>
              <a:ln w="19050">
                <a:solidFill>
                  <a:schemeClr val="lt1"/>
                </a:solidFill>
              </a:ln>
              <a:effectLst/>
            </c:spPr>
            <c:extLst>
              <c:ext xmlns:c16="http://schemas.microsoft.com/office/drawing/2014/chart" uri="{C3380CC4-5D6E-409C-BE32-E72D297353CC}">
                <c16:uniqueId val="{00000041-889D-4D4A-9C00-E7D60D775987}"/>
              </c:ext>
            </c:extLst>
          </c:dPt>
          <c:dPt>
            <c:idx val="33"/>
            <c:bubble3D val="0"/>
            <c:spPr>
              <a:solidFill>
                <a:schemeClr val="accent4">
                  <a:lumMod val="60000"/>
                  <a:lumOff val="40000"/>
                </a:schemeClr>
              </a:solidFill>
              <a:ln w="19050">
                <a:solidFill>
                  <a:schemeClr val="lt1"/>
                </a:solidFill>
              </a:ln>
              <a:effectLst/>
            </c:spPr>
            <c:extLst>
              <c:ext xmlns:c16="http://schemas.microsoft.com/office/drawing/2014/chart" uri="{C3380CC4-5D6E-409C-BE32-E72D297353CC}">
                <c16:uniqueId val="{00000043-889D-4D4A-9C00-E7D60D775987}"/>
              </c:ext>
            </c:extLst>
          </c:dPt>
          <c:dPt>
            <c:idx val="34"/>
            <c:bubble3D val="0"/>
            <c:spPr>
              <a:solidFill>
                <a:srgbClr val="E12809"/>
              </a:solidFill>
              <a:ln w="19050">
                <a:solidFill>
                  <a:schemeClr val="lt1"/>
                </a:solidFill>
              </a:ln>
              <a:effectLst/>
            </c:spPr>
            <c:extLst>
              <c:ext xmlns:c16="http://schemas.microsoft.com/office/drawing/2014/chart" uri="{C3380CC4-5D6E-409C-BE32-E72D297353CC}">
                <c16:uniqueId val="{00000045-889D-4D4A-9C00-E7D60D775987}"/>
              </c:ext>
            </c:extLst>
          </c:dPt>
          <c:dPt>
            <c:idx val="35"/>
            <c:bubble3D val="0"/>
            <c:spPr>
              <a:solidFill>
                <a:schemeClr val="bg1"/>
              </a:solidFill>
              <a:ln w="12700">
                <a:solidFill>
                  <a:schemeClr val="bg2">
                    <a:lumMod val="25000"/>
                  </a:schemeClr>
                </a:solidFill>
              </a:ln>
              <a:effectLst/>
            </c:spPr>
            <c:extLst>
              <c:ext xmlns:c16="http://schemas.microsoft.com/office/drawing/2014/chart" uri="{C3380CC4-5D6E-409C-BE32-E72D297353CC}">
                <c16:uniqueId val="{00000047-889D-4D4A-9C00-E7D60D775987}"/>
              </c:ext>
            </c:extLst>
          </c:dPt>
          <c:dPt>
            <c:idx val="36"/>
            <c:bubble3D val="0"/>
            <c:spPr>
              <a:solidFill>
                <a:schemeClr val="accent6"/>
              </a:solidFill>
              <a:ln w="19050">
                <a:solidFill>
                  <a:schemeClr val="lt1"/>
                </a:solidFill>
              </a:ln>
              <a:effectLst/>
            </c:spPr>
            <c:extLst>
              <c:ext xmlns:c16="http://schemas.microsoft.com/office/drawing/2014/chart" uri="{C3380CC4-5D6E-409C-BE32-E72D297353CC}">
                <c16:uniqueId val="{00000049-889D-4D4A-9C00-E7D60D775987}"/>
              </c:ext>
            </c:extLst>
          </c:dPt>
          <c:dPt>
            <c:idx val="37"/>
            <c:bubble3D val="0"/>
            <c:spPr>
              <a:solidFill>
                <a:schemeClr val="accent6">
                  <a:lumMod val="60000"/>
                  <a:lumOff val="40000"/>
                </a:schemeClr>
              </a:solidFill>
              <a:ln w="19050">
                <a:solidFill>
                  <a:schemeClr val="lt1"/>
                </a:solidFill>
              </a:ln>
              <a:effectLst/>
            </c:spPr>
            <c:extLst>
              <c:ext xmlns:c16="http://schemas.microsoft.com/office/drawing/2014/chart" uri="{C3380CC4-5D6E-409C-BE32-E72D297353CC}">
                <c16:uniqueId val="{0000004B-889D-4D4A-9C00-E7D60D775987}"/>
              </c:ext>
            </c:extLst>
          </c:dPt>
          <c:dPt>
            <c:idx val="38"/>
            <c:bubble3D val="0"/>
            <c:spPr>
              <a:solidFill>
                <a:schemeClr val="bg2">
                  <a:lumMod val="75000"/>
                </a:schemeClr>
              </a:solidFill>
              <a:ln w="19050">
                <a:solidFill>
                  <a:schemeClr val="lt1"/>
                </a:solidFill>
              </a:ln>
              <a:effectLst/>
            </c:spPr>
            <c:extLst>
              <c:ext xmlns:c16="http://schemas.microsoft.com/office/drawing/2014/chart" uri="{C3380CC4-5D6E-409C-BE32-E72D297353CC}">
                <c16:uniqueId val="{0000004D-889D-4D4A-9C00-E7D60D775987}"/>
              </c:ext>
            </c:extLst>
          </c:dPt>
          <c:dPt>
            <c:idx val="39"/>
            <c:bubble3D val="0"/>
            <c:spPr>
              <a:solidFill>
                <a:schemeClr val="accent4">
                  <a:lumMod val="60000"/>
                  <a:lumOff val="40000"/>
                </a:schemeClr>
              </a:solidFill>
              <a:ln w="19050">
                <a:solidFill>
                  <a:schemeClr val="lt1"/>
                </a:solidFill>
              </a:ln>
              <a:effectLst/>
            </c:spPr>
            <c:extLst>
              <c:ext xmlns:c16="http://schemas.microsoft.com/office/drawing/2014/chart" uri="{C3380CC4-5D6E-409C-BE32-E72D297353CC}">
                <c16:uniqueId val="{0000004F-889D-4D4A-9C00-E7D60D775987}"/>
              </c:ext>
            </c:extLst>
          </c:dPt>
          <c:dPt>
            <c:idx val="40"/>
            <c:bubble3D val="0"/>
            <c:spPr>
              <a:solidFill>
                <a:srgbClr val="E12809"/>
              </a:solidFill>
              <a:ln w="19050">
                <a:solidFill>
                  <a:schemeClr val="lt1"/>
                </a:solidFill>
              </a:ln>
              <a:effectLst/>
            </c:spPr>
            <c:extLst>
              <c:ext xmlns:c16="http://schemas.microsoft.com/office/drawing/2014/chart" uri="{C3380CC4-5D6E-409C-BE32-E72D297353CC}">
                <c16:uniqueId val="{00000051-889D-4D4A-9C00-E7D60D775987}"/>
              </c:ext>
            </c:extLst>
          </c:dPt>
          <c:dPt>
            <c:idx val="41"/>
            <c:bubble3D val="0"/>
            <c:spPr>
              <a:solidFill>
                <a:schemeClr val="bg1"/>
              </a:solidFill>
              <a:ln w="12700">
                <a:solidFill>
                  <a:schemeClr val="bg2">
                    <a:lumMod val="25000"/>
                  </a:schemeClr>
                </a:solidFill>
              </a:ln>
              <a:effectLst/>
            </c:spPr>
            <c:extLst>
              <c:ext xmlns:c16="http://schemas.microsoft.com/office/drawing/2014/chart" uri="{C3380CC4-5D6E-409C-BE32-E72D297353CC}">
                <c16:uniqueId val="{00000053-889D-4D4A-9C00-E7D60D775987}"/>
              </c:ext>
            </c:extLst>
          </c:dPt>
          <c:dPt>
            <c:idx val="42"/>
            <c:bubble3D val="0"/>
            <c:spPr>
              <a:solidFill>
                <a:schemeClr val="accent6"/>
              </a:solidFill>
              <a:ln w="19050">
                <a:solidFill>
                  <a:schemeClr val="lt1"/>
                </a:solidFill>
              </a:ln>
              <a:effectLst/>
            </c:spPr>
            <c:extLst>
              <c:ext xmlns:c16="http://schemas.microsoft.com/office/drawing/2014/chart" uri="{C3380CC4-5D6E-409C-BE32-E72D297353CC}">
                <c16:uniqueId val="{00000055-889D-4D4A-9C00-E7D60D775987}"/>
              </c:ext>
            </c:extLst>
          </c:dPt>
          <c:dPt>
            <c:idx val="43"/>
            <c:bubble3D val="0"/>
            <c:spPr>
              <a:solidFill>
                <a:schemeClr val="accent6">
                  <a:lumMod val="60000"/>
                  <a:lumOff val="40000"/>
                </a:schemeClr>
              </a:solidFill>
              <a:ln w="19050">
                <a:solidFill>
                  <a:schemeClr val="lt1"/>
                </a:solidFill>
              </a:ln>
              <a:effectLst/>
            </c:spPr>
            <c:extLst>
              <c:ext xmlns:c16="http://schemas.microsoft.com/office/drawing/2014/chart" uri="{C3380CC4-5D6E-409C-BE32-E72D297353CC}">
                <c16:uniqueId val="{00000057-889D-4D4A-9C00-E7D60D775987}"/>
              </c:ext>
            </c:extLst>
          </c:dPt>
          <c:dPt>
            <c:idx val="44"/>
            <c:bubble3D val="0"/>
            <c:spPr>
              <a:solidFill>
                <a:schemeClr val="bg2">
                  <a:lumMod val="75000"/>
                </a:schemeClr>
              </a:solidFill>
              <a:ln w="19050">
                <a:solidFill>
                  <a:schemeClr val="lt1"/>
                </a:solidFill>
              </a:ln>
              <a:effectLst/>
            </c:spPr>
            <c:extLst>
              <c:ext xmlns:c16="http://schemas.microsoft.com/office/drawing/2014/chart" uri="{C3380CC4-5D6E-409C-BE32-E72D297353CC}">
                <c16:uniqueId val="{00000059-889D-4D4A-9C00-E7D60D775987}"/>
              </c:ext>
            </c:extLst>
          </c:dPt>
          <c:dPt>
            <c:idx val="45"/>
            <c:bubble3D val="0"/>
            <c:spPr>
              <a:solidFill>
                <a:schemeClr val="accent4">
                  <a:lumMod val="60000"/>
                  <a:lumOff val="40000"/>
                </a:schemeClr>
              </a:solidFill>
              <a:ln w="19050">
                <a:solidFill>
                  <a:schemeClr val="lt1"/>
                </a:solidFill>
              </a:ln>
              <a:effectLst/>
            </c:spPr>
            <c:extLst>
              <c:ext xmlns:c16="http://schemas.microsoft.com/office/drawing/2014/chart" uri="{C3380CC4-5D6E-409C-BE32-E72D297353CC}">
                <c16:uniqueId val="{0000005B-889D-4D4A-9C00-E7D60D775987}"/>
              </c:ext>
            </c:extLst>
          </c:dPt>
          <c:dPt>
            <c:idx val="46"/>
            <c:bubble3D val="0"/>
            <c:spPr>
              <a:solidFill>
                <a:srgbClr val="E12809"/>
              </a:solidFill>
              <a:ln w="19050">
                <a:solidFill>
                  <a:schemeClr val="lt1"/>
                </a:solidFill>
              </a:ln>
              <a:effectLst/>
            </c:spPr>
            <c:extLst>
              <c:ext xmlns:c16="http://schemas.microsoft.com/office/drawing/2014/chart" uri="{C3380CC4-5D6E-409C-BE32-E72D297353CC}">
                <c16:uniqueId val="{0000005D-889D-4D4A-9C00-E7D60D775987}"/>
              </c:ext>
            </c:extLst>
          </c:dPt>
          <c:dPt>
            <c:idx val="47"/>
            <c:bubble3D val="0"/>
            <c:spPr>
              <a:solidFill>
                <a:schemeClr val="bg1"/>
              </a:solidFill>
              <a:ln w="12700">
                <a:solidFill>
                  <a:schemeClr val="bg2">
                    <a:lumMod val="25000"/>
                  </a:schemeClr>
                </a:solidFill>
              </a:ln>
              <a:effectLst/>
            </c:spPr>
            <c:extLst>
              <c:ext xmlns:c16="http://schemas.microsoft.com/office/drawing/2014/chart" uri="{C3380CC4-5D6E-409C-BE32-E72D297353CC}">
                <c16:uniqueId val="{0000005F-889D-4D4A-9C00-E7D60D775987}"/>
              </c:ext>
            </c:extLst>
          </c:dPt>
          <c:dPt>
            <c:idx val="48"/>
            <c:bubble3D val="0"/>
            <c:spPr>
              <a:solidFill>
                <a:schemeClr val="accent6"/>
              </a:solidFill>
              <a:ln w="19050">
                <a:solidFill>
                  <a:schemeClr val="lt1"/>
                </a:solidFill>
              </a:ln>
              <a:effectLst/>
            </c:spPr>
            <c:extLst>
              <c:ext xmlns:c16="http://schemas.microsoft.com/office/drawing/2014/chart" uri="{C3380CC4-5D6E-409C-BE32-E72D297353CC}">
                <c16:uniqueId val="{00000061-889D-4D4A-9C00-E7D60D775987}"/>
              </c:ext>
            </c:extLst>
          </c:dPt>
          <c:dPt>
            <c:idx val="49"/>
            <c:bubble3D val="0"/>
            <c:spPr>
              <a:solidFill>
                <a:schemeClr val="accent6">
                  <a:lumMod val="60000"/>
                  <a:lumOff val="40000"/>
                </a:schemeClr>
              </a:solidFill>
              <a:ln w="19050">
                <a:solidFill>
                  <a:schemeClr val="lt1"/>
                </a:solidFill>
              </a:ln>
              <a:effectLst/>
            </c:spPr>
            <c:extLst>
              <c:ext xmlns:c16="http://schemas.microsoft.com/office/drawing/2014/chart" uri="{C3380CC4-5D6E-409C-BE32-E72D297353CC}">
                <c16:uniqueId val="{00000063-889D-4D4A-9C00-E7D60D775987}"/>
              </c:ext>
            </c:extLst>
          </c:dPt>
          <c:dPt>
            <c:idx val="50"/>
            <c:bubble3D val="0"/>
            <c:spPr>
              <a:solidFill>
                <a:schemeClr val="bg2">
                  <a:lumMod val="75000"/>
                </a:schemeClr>
              </a:solidFill>
              <a:ln w="19050">
                <a:solidFill>
                  <a:schemeClr val="lt1"/>
                </a:solidFill>
              </a:ln>
              <a:effectLst/>
            </c:spPr>
            <c:extLst>
              <c:ext xmlns:c16="http://schemas.microsoft.com/office/drawing/2014/chart" uri="{C3380CC4-5D6E-409C-BE32-E72D297353CC}">
                <c16:uniqueId val="{00000065-889D-4D4A-9C00-E7D60D775987}"/>
              </c:ext>
            </c:extLst>
          </c:dPt>
          <c:dPt>
            <c:idx val="51"/>
            <c:bubble3D val="0"/>
            <c:spPr>
              <a:solidFill>
                <a:schemeClr val="accent4">
                  <a:lumMod val="60000"/>
                  <a:lumOff val="40000"/>
                </a:schemeClr>
              </a:solidFill>
              <a:ln w="19050">
                <a:solidFill>
                  <a:schemeClr val="lt1"/>
                </a:solidFill>
              </a:ln>
              <a:effectLst/>
            </c:spPr>
            <c:extLst>
              <c:ext xmlns:c16="http://schemas.microsoft.com/office/drawing/2014/chart" uri="{C3380CC4-5D6E-409C-BE32-E72D297353CC}">
                <c16:uniqueId val="{00000067-889D-4D4A-9C00-E7D60D775987}"/>
              </c:ext>
            </c:extLst>
          </c:dPt>
          <c:dPt>
            <c:idx val="52"/>
            <c:bubble3D val="0"/>
            <c:spPr>
              <a:solidFill>
                <a:srgbClr val="E12809"/>
              </a:solidFill>
              <a:ln w="19050">
                <a:solidFill>
                  <a:schemeClr val="lt1"/>
                </a:solidFill>
              </a:ln>
              <a:effectLst/>
            </c:spPr>
            <c:extLst>
              <c:ext xmlns:c16="http://schemas.microsoft.com/office/drawing/2014/chart" uri="{C3380CC4-5D6E-409C-BE32-E72D297353CC}">
                <c16:uniqueId val="{00000069-889D-4D4A-9C00-E7D60D775987}"/>
              </c:ext>
            </c:extLst>
          </c:dPt>
          <c:dPt>
            <c:idx val="53"/>
            <c:bubble3D val="0"/>
            <c:spPr>
              <a:solidFill>
                <a:schemeClr val="bg1"/>
              </a:solidFill>
              <a:ln w="12700">
                <a:solidFill>
                  <a:schemeClr val="bg2">
                    <a:lumMod val="25000"/>
                  </a:schemeClr>
                </a:solidFill>
              </a:ln>
              <a:effectLst/>
            </c:spPr>
            <c:extLst>
              <c:ext xmlns:c16="http://schemas.microsoft.com/office/drawing/2014/chart" uri="{C3380CC4-5D6E-409C-BE32-E72D297353CC}">
                <c16:uniqueId val="{0000006B-889D-4D4A-9C00-E7D60D775987}"/>
              </c:ext>
            </c:extLst>
          </c:dPt>
          <c:dPt>
            <c:idx val="54"/>
            <c:bubble3D val="0"/>
            <c:spPr>
              <a:solidFill>
                <a:schemeClr val="accent6"/>
              </a:solidFill>
              <a:ln w="19050">
                <a:solidFill>
                  <a:schemeClr val="lt1"/>
                </a:solidFill>
              </a:ln>
              <a:effectLst/>
            </c:spPr>
            <c:extLst>
              <c:ext xmlns:c16="http://schemas.microsoft.com/office/drawing/2014/chart" uri="{C3380CC4-5D6E-409C-BE32-E72D297353CC}">
                <c16:uniqueId val="{0000006D-889D-4D4A-9C00-E7D60D775987}"/>
              </c:ext>
            </c:extLst>
          </c:dPt>
          <c:dPt>
            <c:idx val="55"/>
            <c:bubble3D val="0"/>
            <c:spPr>
              <a:solidFill>
                <a:schemeClr val="accent6">
                  <a:lumMod val="60000"/>
                  <a:lumOff val="40000"/>
                </a:schemeClr>
              </a:solidFill>
              <a:ln w="19050">
                <a:solidFill>
                  <a:schemeClr val="lt1"/>
                </a:solidFill>
              </a:ln>
              <a:effectLst/>
            </c:spPr>
            <c:extLst>
              <c:ext xmlns:c16="http://schemas.microsoft.com/office/drawing/2014/chart" uri="{C3380CC4-5D6E-409C-BE32-E72D297353CC}">
                <c16:uniqueId val="{0000006F-889D-4D4A-9C00-E7D60D775987}"/>
              </c:ext>
            </c:extLst>
          </c:dPt>
          <c:dPt>
            <c:idx val="56"/>
            <c:bubble3D val="0"/>
            <c:spPr>
              <a:solidFill>
                <a:schemeClr val="bg2">
                  <a:lumMod val="75000"/>
                </a:schemeClr>
              </a:solidFill>
              <a:ln w="19050">
                <a:solidFill>
                  <a:schemeClr val="lt1"/>
                </a:solidFill>
              </a:ln>
              <a:effectLst/>
            </c:spPr>
            <c:extLst>
              <c:ext xmlns:c16="http://schemas.microsoft.com/office/drawing/2014/chart" uri="{C3380CC4-5D6E-409C-BE32-E72D297353CC}">
                <c16:uniqueId val="{00000071-889D-4D4A-9C00-E7D60D775987}"/>
              </c:ext>
            </c:extLst>
          </c:dPt>
          <c:dPt>
            <c:idx val="57"/>
            <c:bubble3D val="0"/>
            <c:spPr>
              <a:solidFill>
                <a:schemeClr val="accent4">
                  <a:lumMod val="60000"/>
                  <a:lumOff val="40000"/>
                </a:schemeClr>
              </a:solidFill>
              <a:ln w="19050">
                <a:solidFill>
                  <a:schemeClr val="lt1"/>
                </a:solidFill>
              </a:ln>
              <a:effectLst/>
            </c:spPr>
            <c:extLst>
              <c:ext xmlns:c16="http://schemas.microsoft.com/office/drawing/2014/chart" uri="{C3380CC4-5D6E-409C-BE32-E72D297353CC}">
                <c16:uniqueId val="{00000073-889D-4D4A-9C00-E7D60D775987}"/>
              </c:ext>
            </c:extLst>
          </c:dPt>
          <c:dPt>
            <c:idx val="58"/>
            <c:bubble3D val="0"/>
            <c:spPr>
              <a:solidFill>
                <a:srgbClr val="E12809"/>
              </a:solidFill>
              <a:ln w="19050">
                <a:solidFill>
                  <a:schemeClr val="lt1"/>
                </a:solidFill>
              </a:ln>
              <a:effectLst/>
            </c:spPr>
            <c:extLst>
              <c:ext xmlns:c16="http://schemas.microsoft.com/office/drawing/2014/chart" uri="{C3380CC4-5D6E-409C-BE32-E72D297353CC}">
                <c16:uniqueId val="{00000075-889D-4D4A-9C00-E7D60D775987}"/>
              </c:ext>
            </c:extLst>
          </c:dPt>
          <c:dPt>
            <c:idx val="59"/>
            <c:bubble3D val="0"/>
            <c:spPr>
              <a:solidFill>
                <a:schemeClr val="bg1"/>
              </a:solidFill>
              <a:ln w="12700">
                <a:solidFill>
                  <a:schemeClr val="bg2">
                    <a:lumMod val="25000"/>
                  </a:schemeClr>
                </a:solidFill>
              </a:ln>
              <a:effectLst/>
            </c:spPr>
            <c:extLst>
              <c:ext xmlns:c16="http://schemas.microsoft.com/office/drawing/2014/chart" uri="{C3380CC4-5D6E-409C-BE32-E72D297353CC}">
                <c16:uniqueId val="{00000077-889D-4D4A-9C00-E7D60D775987}"/>
              </c:ext>
            </c:extLst>
          </c:dPt>
          <c:val>
            <c:numRef>
              <c:f>'Env Wheel'!$B$2:$B$61</c:f>
              <c:numCache>
                <c:formatCode>General</c:formatCode>
                <c:ptCount val="60"/>
                <c:pt idx="0">
                  <c:v>0</c:v>
                </c:pt>
                <c:pt idx="1">
                  <c:v>0</c:v>
                </c:pt>
                <c:pt idx="2">
                  <c:v>0</c:v>
                </c:pt>
                <c:pt idx="3">
                  <c:v>0</c:v>
                </c:pt>
                <c:pt idx="4">
                  <c:v>0</c:v>
                </c:pt>
                <c:pt idx="5">
                  <c:v>1</c:v>
                </c:pt>
                <c:pt idx="6">
                  <c:v>0</c:v>
                </c:pt>
                <c:pt idx="7">
                  <c:v>0</c:v>
                </c:pt>
                <c:pt idx="8">
                  <c:v>0</c:v>
                </c:pt>
                <c:pt idx="9">
                  <c:v>0</c:v>
                </c:pt>
                <c:pt idx="10">
                  <c:v>0</c:v>
                </c:pt>
                <c:pt idx="11">
                  <c:v>1</c:v>
                </c:pt>
                <c:pt idx="12">
                  <c:v>0</c:v>
                </c:pt>
                <c:pt idx="13">
                  <c:v>0</c:v>
                </c:pt>
                <c:pt idx="14">
                  <c:v>0</c:v>
                </c:pt>
                <c:pt idx="15">
                  <c:v>0</c:v>
                </c:pt>
                <c:pt idx="16">
                  <c:v>0</c:v>
                </c:pt>
                <c:pt idx="17">
                  <c:v>1</c:v>
                </c:pt>
                <c:pt idx="18">
                  <c:v>0</c:v>
                </c:pt>
                <c:pt idx="19">
                  <c:v>0</c:v>
                </c:pt>
                <c:pt idx="20">
                  <c:v>0</c:v>
                </c:pt>
                <c:pt idx="21">
                  <c:v>0</c:v>
                </c:pt>
                <c:pt idx="22">
                  <c:v>0</c:v>
                </c:pt>
                <c:pt idx="23">
                  <c:v>1</c:v>
                </c:pt>
                <c:pt idx="24">
                  <c:v>0</c:v>
                </c:pt>
                <c:pt idx="25">
                  <c:v>0</c:v>
                </c:pt>
                <c:pt idx="26">
                  <c:v>0</c:v>
                </c:pt>
                <c:pt idx="27">
                  <c:v>0</c:v>
                </c:pt>
                <c:pt idx="28">
                  <c:v>0</c:v>
                </c:pt>
                <c:pt idx="29">
                  <c:v>1</c:v>
                </c:pt>
                <c:pt idx="30">
                  <c:v>0</c:v>
                </c:pt>
                <c:pt idx="31">
                  <c:v>0</c:v>
                </c:pt>
                <c:pt idx="32">
                  <c:v>0</c:v>
                </c:pt>
                <c:pt idx="33">
                  <c:v>0</c:v>
                </c:pt>
                <c:pt idx="34">
                  <c:v>0</c:v>
                </c:pt>
                <c:pt idx="35">
                  <c:v>1</c:v>
                </c:pt>
                <c:pt idx="36">
                  <c:v>0</c:v>
                </c:pt>
                <c:pt idx="37">
                  <c:v>0</c:v>
                </c:pt>
                <c:pt idx="38">
                  <c:v>0</c:v>
                </c:pt>
                <c:pt idx="39">
                  <c:v>0</c:v>
                </c:pt>
                <c:pt idx="40">
                  <c:v>0</c:v>
                </c:pt>
                <c:pt idx="41">
                  <c:v>1</c:v>
                </c:pt>
                <c:pt idx="42">
                  <c:v>0</c:v>
                </c:pt>
                <c:pt idx="43">
                  <c:v>0</c:v>
                </c:pt>
                <c:pt idx="44">
                  <c:v>0</c:v>
                </c:pt>
                <c:pt idx="45">
                  <c:v>0</c:v>
                </c:pt>
                <c:pt idx="46">
                  <c:v>0</c:v>
                </c:pt>
                <c:pt idx="47">
                  <c:v>1</c:v>
                </c:pt>
                <c:pt idx="48">
                  <c:v>0</c:v>
                </c:pt>
                <c:pt idx="49">
                  <c:v>0</c:v>
                </c:pt>
                <c:pt idx="50">
                  <c:v>0</c:v>
                </c:pt>
                <c:pt idx="51">
                  <c:v>0</c:v>
                </c:pt>
                <c:pt idx="52">
                  <c:v>0</c:v>
                </c:pt>
                <c:pt idx="53">
                  <c:v>1</c:v>
                </c:pt>
                <c:pt idx="54">
                  <c:v>0</c:v>
                </c:pt>
                <c:pt idx="55">
                  <c:v>0</c:v>
                </c:pt>
                <c:pt idx="56">
                  <c:v>0</c:v>
                </c:pt>
                <c:pt idx="57">
                  <c:v>0</c:v>
                </c:pt>
                <c:pt idx="58">
                  <c:v>0</c:v>
                </c:pt>
                <c:pt idx="59">
                  <c:v>1</c:v>
                </c:pt>
              </c:numCache>
            </c:numRef>
          </c:val>
          <c:extLst>
            <c:ext xmlns:c16="http://schemas.microsoft.com/office/drawing/2014/chart" uri="{C3380CC4-5D6E-409C-BE32-E72D297353CC}">
              <c16:uniqueId val="{00000078-889D-4D4A-9C00-E7D60D775987}"/>
            </c:ext>
          </c:extLst>
        </c:ser>
        <c:dLbls>
          <c:showLegendKey val="0"/>
          <c:showVal val="0"/>
          <c:showCatName val="0"/>
          <c:showSerName val="0"/>
          <c:showPercent val="0"/>
          <c:showBubbleSize val="0"/>
          <c:showLeaderLines val="1"/>
        </c:dLbls>
        <c:firstSliceAng val="0"/>
        <c:holeSize val="67"/>
      </c:doughnutChart>
      <c:spPr>
        <a:noFill/>
        <a:ln>
          <a:noFill/>
        </a:ln>
        <a:effectLst/>
      </c:spPr>
    </c:plotArea>
    <c:plotVisOnly val="1"/>
    <c:dispBlanksAs val="gap"/>
    <c:showDLblsOverMax val="0"/>
  </c:chart>
  <c:spPr>
    <a:no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759033876015769"/>
          <c:y val="2.5415156675253604E-2"/>
          <c:w val="0.77352188100917885"/>
          <c:h val="0.94916968664949275"/>
        </c:manualLayout>
      </c:layout>
      <c:doughnutChart>
        <c:varyColors val="1"/>
        <c:ser>
          <c:idx val="0"/>
          <c:order val="0"/>
          <c:explosion val="14"/>
          <c:dPt>
            <c:idx val="0"/>
            <c:bubble3D val="0"/>
            <c:spPr>
              <a:solidFill>
                <a:schemeClr val="accent6"/>
              </a:solidFill>
              <a:ln w="19050">
                <a:solidFill>
                  <a:schemeClr val="lt1"/>
                </a:solidFill>
              </a:ln>
              <a:effectLst/>
            </c:spPr>
            <c:extLst>
              <c:ext xmlns:c16="http://schemas.microsoft.com/office/drawing/2014/chart" uri="{C3380CC4-5D6E-409C-BE32-E72D297353CC}">
                <c16:uniqueId val="{00000001-CB10-462C-99EE-46A5C31E1F05}"/>
              </c:ext>
            </c:extLst>
          </c:dPt>
          <c:dPt>
            <c:idx val="1"/>
            <c:bubble3D val="0"/>
            <c:spPr>
              <a:solidFill>
                <a:schemeClr val="accent6">
                  <a:lumMod val="60000"/>
                  <a:lumOff val="40000"/>
                </a:schemeClr>
              </a:solidFill>
              <a:ln w="19050">
                <a:solidFill>
                  <a:schemeClr val="lt1"/>
                </a:solidFill>
              </a:ln>
              <a:effectLst/>
            </c:spPr>
            <c:extLst>
              <c:ext xmlns:c16="http://schemas.microsoft.com/office/drawing/2014/chart" uri="{C3380CC4-5D6E-409C-BE32-E72D297353CC}">
                <c16:uniqueId val="{00000003-CB10-462C-99EE-46A5C31E1F05}"/>
              </c:ext>
            </c:extLst>
          </c:dPt>
          <c:dPt>
            <c:idx val="2"/>
            <c:bubble3D val="0"/>
            <c:spPr>
              <a:solidFill>
                <a:schemeClr val="bg2">
                  <a:lumMod val="75000"/>
                </a:schemeClr>
              </a:solidFill>
              <a:ln w="19050">
                <a:solidFill>
                  <a:schemeClr val="lt1"/>
                </a:solidFill>
              </a:ln>
              <a:effectLst/>
            </c:spPr>
            <c:extLst>
              <c:ext xmlns:c16="http://schemas.microsoft.com/office/drawing/2014/chart" uri="{C3380CC4-5D6E-409C-BE32-E72D297353CC}">
                <c16:uniqueId val="{00000005-CB10-462C-99EE-46A5C31E1F05}"/>
              </c:ext>
            </c:extLst>
          </c:dPt>
          <c:dPt>
            <c:idx val="3"/>
            <c:bubble3D val="0"/>
            <c:spPr>
              <a:solidFill>
                <a:schemeClr val="accent4">
                  <a:lumMod val="60000"/>
                  <a:lumOff val="40000"/>
                </a:schemeClr>
              </a:solidFill>
              <a:ln w="19050">
                <a:solidFill>
                  <a:schemeClr val="lt1"/>
                </a:solidFill>
              </a:ln>
              <a:effectLst/>
            </c:spPr>
            <c:extLst>
              <c:ext xmlns:c16="http://schemas.microsoft.com/office/drawing/2014/chart" uri="{C3380CC4-5D6E-409C-BE32-E72D297353CC}">
                <c16:uniqueId val="{00000007-CB10-462C-99EE-46A5C31E1F05}"/>
              </c:ext>
            </c:extLst>
          </c:dPt>
          <c:dPt>
            <c:idx val="4"/>
            <c:bubble3D val="0"/>
            <c:spPr>
              <a:solidFill>
                <a:srgbClr val="E12809"/>
              </a:solidFill>
              <a:ln w="19050">
                <a:solidFill>
                  <a:schemeClr val="lt1"/>
                </a:solidFill>
              </a:ln>
              <a:effectLst/>
            </c:spPr>
            <c:extLst>
              <c:ext xmlns:c16="http://schemas.microsoft.com/office/drawing/2014/chart" uri="{C3380CC4-5D6E-409C-BE32-E72D297353CC}">
                <c16:uniqueId val="{00000009-CB10-462C-99EE-46A5C31E1F05}"/>
              </c:ext>
            </c:extLst>
          </c:dPt>
          <c:dPt>
            <c:idx val="5"/>
            <c:bubble3D val="0"/>
            <c:spPr>
              <a:solidFill>
                <a:schemeClr val="bg1"/>
              </a:solidFill>
              <a:ln w="12700">
                <a:solidFill>
                  <a:schemeClr val="bg2">
                    <a:lumMod val="25000"/>
                  </a:schemeClr>
                </a:solidFill>
              </a:ln>
              <a:effectLst/>
            </c:spPr>
            <c:extLst>
              <c:ext xmlns:c16="http://schemas.microsoft.com/office/drawing/2014/chart" uri="{C3380CC4-5D6E-409C-BE32-E72D297353CC}">
                <c16:uniqueId val="{0000000B-CB10-462C-99EE-46A5C31E1F05}"/>
              </c:ext>
            </c:extLst>
          </c:dPt>
          <c:dPt>
            <c:idx val="6"/>
            <c:bubble3D val="0"/>
            <c:spPr>
              <a:solidFill>
                <a:schemeClr val="accent6"/>
              </a:solidFill>
              <a:ln w="19050">
                <a:solidFill>
                  <a:schemeClr val="lt1"/>
                </a:solidFill>
              </a:ln>
              <a:effectLst/>
            </c:spPr>
            <c:extLst>
              <c:ext xmlns:c16="http://schemas.microsoft.com/office/drawing/2014/chart" uri="{C3380CC4-5D6E-409C-BE32-E72D297353CC}">
                <c16:uniqueId val="{0000000D-CB10-462C-99EE-46A5C31E1F05}"/>
              </c:ext>
            </c:extLst>
          </c:dPt>
          <c:dPt>
            <c:idx val="7"/>
            <c:bubble3D val="0"/>
            <c:spPr>
              <a:solidFill>
                <a:schemeClr val="accent6">
                  <a:lumMod val="60000"/>
                  <a:lumOff val="40000"/>
                </a:schemeClr>
              </a:solidFill>
              <a:ln w="19050">
                <a:solidFill>
                  <a:schemeClr val="lt1"/>
                </a:solidFill>
              </a:ln>
              <a:effectLst/>
            </c:spPr>
            <c:extLst>
              <c:ext xmlns:c16="http://schemas.microsoft.com/office/drawing/2014/chart" uri="{C3380CC4-5D6E-409C-BE32-E72D297353CC}">
                <c16:uniqueId val="{0000000F-CB10-462C-99EE-46A5C31E1F05}"/>
              </c:ext>
            </c:extLst>
          </c:dPt>
          <c:dPt>
            <c:idx val="8"/>
            <c:bubble3D val="0"/>
            <c:spPr>
              <a:solidFill>
                <a:schemeClr val="bg2">
                  <a:lumMod val="75000"/>
                </a:schemeClr>
              </a:solidFill>
              <a:ln w="19050">
                <a:solidFill>
                  <a:schemeClr val="lt1"/>
                </a:solidFill>
              </a:ln>
              <a:effectLst/>
            </c:spPr>
            <c:extLst>
              <c:ext xmlns:c16="http://schemas.microsoft.com/office/drawing/2014/chart" uri="{C3380CC4-5D6E-409C-BE32-E72D297353CC}">
                <c16:uniqueId val="{00000011-CB10-462C-99EE-46A5C31E1F05}"/>
              </c:ext>
            </c:extLst>
          </c:dPt>
          <c:dPt>
            <c:idx val="9"/>
            <c:bubble3D val="0"/>
            <c:spPr>
              <a:solidFill>
                <a:schemeClr val="accent4">
                  <a:lumMod val="60000"/>
                  <a:lumOff val="40000"/>
                </a:schemeClr>
              </a:solidFill>
              <a:ln w="19050">
                <a:solidFill>
                  <a:schemeClr val="lt1"/>
                </a:solidFill>
              </a:ln>
              <a:effectLst/>
            </c:spPr>
            <c:extLst>
              <c:ext xmlns:c16="http://schemas.microsoft.com/office/drawing/2014/chart" uri="{C3380CC4-5D6E-409C-BE32-E72D297353CC}">
                <c16:uniqueId val="{00000013-CB10-462C-99EE-46A5C31E1F05}"/>
              </c:ext>
            </c:extLst>
          </c:dPt>
          <c:dPt>
            <c:idx val="10"/>
            <c:bubble3D val="0"/>
            <c:spPr>
              <a:solidFill>
                <a:srgbClr val="E12809"/>
              </a:solidFill>
              <a:ln w="19050">
                <a:solidFill>
                  <a:schemeClr val="lt1"/>
                </a:solidFill>
              </a:ln>
              <a:effectLst/>
            </c:spPr>
            <c:extLst>
              <c:ext xmlns:c16="http://schemas.microsoft.com/office/drawing/2014/chart" uri="{C3380CC4-5D6E-409C-BE32-E72D297353CC}">
                <c16:uniqueId val="{00000015-CB10-462C-99EE-46A5C31E1F05}"/>
              </c:ext>
            </c:extLst>
          </c:dPt>
          <c:dPt>
            <c:idx val="11"/>
            <c:bubble3D val="0"/>
            <c:spPr>
              <a:solidFill>
                <a:schemeClr val="bg1"/>
              </a:solidFill>
              <a:ln w="12700">
                <a:solidFill>
                  <a:schemeClr val="bg2">
                    <a:lumMod val="25000"/>
                  </a:schemeClr>
                </a:solidFill>
              </a:ln>
              <a:effectLst/>
            </c:spPr>
            <c:extLst>
              <c:ext xmlns:c16="http://schemas.microsoft.com/office/drawing/2014/chart" uri="{C3380CC4-5D6E-409C-BE32-E72D297353CC}">
                <c16:uniqueId val="{00000017-CB10-462C-99EE-46A5C31E1F05}"/>
              </c:ext>
            </c:extLst>
          </c:dPt>
          <c:dPt>
            <c:idx val="12"/>
            <c:bubble3D val="0"/>
            <c:spPr>
              <a:solidFill>
                <a:schemeClr val="accent6"/>
              </a:solidFill>
              <a:ln w="19050">
                <a:solidFill>
                  <a:schemeClr val="lt1"/>
                </a:solidFill>
              </a:ln>
              <a:effectLst/>
            </c:spPr>
            <c:extLst>
              <c:ext xmlns:c16="http://schemas.microsoft.com/office/drawing/2014/chart" uri="{C3380CC4-5D6E-409C-BE32-E72D297353CC}">
                <c16:uniqueId val="{00000019-CB10-462C-99EE-46A5C31E1F05}"/>
              </c:ext>
            </c:extLst>
          </c:dPt>
          <c:dPt>
            <c:idx val="13"/>
            <c:bubble3D val="0"/>
            <c:spPr>
              <a:solidFill>
                <a:schemeClr val="accent6">
                  <a:lumMod val="60000"/>
                  <a:lumOff val="40000"/>
                </a:schemeClr>
              </a:solidFill>
              <a:ln w="19050">
                <a:solidFill>
                  <a:schemeClr val="lt1"/>
                </a:solidFill>
              </a:ln>
              <a:effectLst/>
            </c:spPr>
            <c:extLst>
              <c:ext xmlns:c16="http://schemas.microsoft.com/office/drawing/2014/chart" uri="{C3380CC4-5D6E-409C-BE32-E72D297353CC}">
                <c16:uniqueId val="{0000001B-CB10-462C-99EE-46A5C31E1F05}"/>
              </c:ext>
            </c:extLst>
          </c:dPt>
          <c:dPt>
            <c:idx val="14"/>
            <c:bubble3D val="0"/>
            <c:spPr>
              <a:solidFill>
                <a:schemeClr val="bg2">
                  <a:lumMod val="75000"/>
                </a:schemeClr>
              </a:solidFill>
              <a:ln w="19050">
                <a:solidFill>
                  <a:schemeClr val="lt1"/>
                </a:solidFill>
              </a:ln>
              <a:effectLst/>
            </c:spPr>
            <c:extLst>
              <c:ext xmlns:c16="http://schemas.microsoft.com/office/drawing/2014/chart" uri="{C3380CC4-5D6E-409C-BE32-E72D297353CC}">
                <c16:uniqueId val="{0000001D-CB10-462C-99EE-46A5C31E1F05}"/>
              </c:ext>
            </c:extLst>
          </c:dPt>
          <c:dPt>
            <c:idx val="15"/>
            <c:bubble3D val="0"/>
            <c:spPr>
              <a:solidFill>
                <a:schemeClr val="accent4">
                  <a:lumMod val="60000"/>
                  <a:lumOff val="40000"/>
                </a:schemeClr>
              </a:solidFill>
              <a:ln w="19050">
                <a:solidFill>
                  <a:schemeClr val="lt1"/>
                </a:solidFill>
              </a:ln>
              <a:effectLst/>
            </c:spPr>
            <c:extLst>
              <c:ext xmlns:c16="http://schemas.microsoft.com/office/drawing/2014/chart" uri="{C3380CC4-5D6E-409C-BE32-E72D297353CC}">
                <c16:uniqueId val="{0000001F-CB10-462C-99EE-46A5C31E1F05}"/>
              </c:ext>
            </c:extLst>
          </c:dPt>
          <c:dPt>
            <c:idx val="16"/>
            <c:bubble3D val="0"/>
            <c:spPr>
              <a:solidFill>
                <a:srgbClr val="E12809"/>
              </a:solidFill>
              <a:ln w="19050">
                <a:solidFill>
                  <a:schemeClr val="lt1"/>
                </a:solidFill>
              </a:ln>
              <a:effectLst/>
            </c:spPr>
            <c:extLst>
              <c:ext xmlns:c16="http://schemas.microsoft.com/office/drawing/2014/chart" uri="{C3380CC4-5D6E-409C-BE32-E72D297353CC}">
                <c16:uniqueId val="{00000021-CB10-462C-99EE-46A5C31E1F05}"/>
              </c:ext>
            </c:extLst>
          </c:dPt>
          <c:dPt>
            <c:idx val="17"/>
            <c:bubble3D val="0"/>
            <c:spPr>
              <a:solidFill>
                <a:schemeClr val="bg1"/>
              </a:solidFill>
              <a:ln w="12700">
                <a:solidFill>
                  <a:schemeClr val="bg2">
                    <a:lumMod val="25000"/>
                  </a:schemeClr>
                </a:solidFill>
              </a:ln>
              <a:effectLst/>
            </c:spPr>
            <c:extLst>
              <c:ext xmlns:c16="http://schemas.microsoft.com/office/drawing/2014/chart" uri="{C3380CC4-5D6E-409C-BE32-E72D297353CC}">
                <c16:uniqueId val="{00000023-CB10-462C-99EE-46A5C31E1F05}"/>
              </c:ext>
            </c:extLst>
          </c:dPt>
          <c:dPt>
            <c:idx val="18"/>
            <c:bubble3D val="0"/>
            <c:spPr>
              <a:solidFill>
                <a:schemeClr val="accent6"/>
              </a:solidFill>
              <a:ln w="19050">
                <a:solidFill>
                  <a:schemeClr val="lt1"/>
                </a:solidFill>
              </a:ln>
              <a:effectLst/>
            </c:spPr>
            <c:extLst>
              <c:ext xmlns:c16="http://schemas.microsoft.com/office/drawing/2014/chart" uri="{C3380CC4-5D6E-409C-BE32-E72D297353CC}">
                <c16:uniqueId val="{00000025-CB10-462C-99EE-46A5C31E1F05}"/>
              </c:ext>
            </c:extLst>
          </c:dPt>
          <c:dPt>
            <c:idx val="19"/>
            <c:bubble3D val="0"/>
            <c:spPr>
              <a:solidFill>
                <a:schemeClr val="accent6">
                  <a:lumMod val="60000"/>
                  <a:lumOff val="40000"/>
                </a:schemeClr>
              </a:solidFill>
              <a:ln w="19050">
                <a:solidFill>
                  <a:schemeClr val="lt1"/>
                </a:solidFill>
              </a:ln>
              <a:effectLst/>
            </c:spPr>
            <c:extLst>
              <c:ext xmlns:c16="http://schemas.microsoft.com/office/drawing/2014/chart" uri="{C3380CC4-5D6E-409C-BE32-E72D297353CC}">
                <c16:uniqueId val="{00000027-CB10-462C-99EE-46A5C31E1F05}"/>
              </c:ext>
            </c:extLst>
          </c:dPt>
          <c:dPt>
            <c:idx val="20"/>
            <c:bubble3D val="0"/>
            <c:spPr>
              <a:solidFill>
                <a:schemeClr val="bg2">
                  <a:lumMod val="75000"/>
                </a:schemeClr>
              </a:solidFill>
              <a:ln w="19050">
                <a:solidFill>
                  <a:schemeClr val="lt1"/>
                </a:solidFill>
              </a:ln>
              <a:effectLst/>
            </c:spPr>
            <c:extLst>
              <c:ext xmlns:c16="http://schemas.microsoft.com/office/drawing/2014/chart" uri="{C3380CC4-5D6E-409C-BE32-E72D297353CC}">
                <c16:uniqueId val="{00000029-CB10-462C-99EE-46A5C31E1F05}"/>
              </c:ext>
            </c:extLst>
          </c:dPt>
          <c:dPt>
            <c:idx val="21"/>
            <c:bubble3D val="0"/>
            <c:spPr>
              <a:solidFill>
                <a:schemeClr val="accent4">
                  <a:lumMod val="60000"/>
                  <a:lumOff val="40000"/>
                </a:schemeClr>
              </a:solidFill>
              <a:ln w="19050">
                <a:solidFill>
                  <a:schemeClr val="lt1"/>
                </a:solidFill>
              </a:ln>
              <a:effectLst/>
            </c:spPr>
            <c:extLst>
              <c:ext xmlns:c16="http://schemas.microsoft.com/office/drawing/2014/chart" uri="{C3380CC4-5D6E-409C-BE32-E72D297353CC}">
                <c16:uniqueId val="{0000002B-CB10-462C-99EE-46A5C31E1F05}"/>
              </c:ext>
            </c:extLst>
          </c:dPt>
          <c:dPt>
            <c:idx val="22"/>
            <c:bubble3D val="0"/>
            <c:spPr>
              <a:solidFill>
                <a:srgbClr val="E12809"/>
              </a:solidFill>
              <a:ln w="19050">
                <a:solidFill>
                  <a:schemeClr val="lt1"/>
                </a:solidFill>
              </a:ln>
              <a:effectLst/>
            </c:spPr>
            <c:extLst>
              <c:ext xmlns:c16="http://schemas.microsoft.com/office/drawing/2014/chart" uri="{C3380CC4-5D6E-409C-BE32-E72D297353CC}">
                <c16:uniqueId val="{0000002D-CB10-462C-99EE-46A5C31E1F05}"/>
              </c:ext>
            </c:extLst>
          </c:dPt>
          <c:dPt>
            <c:idx val="23"/>
            <c:bubble3D val="0"/>
            <c:spPr>
              <a:solidFill>
                <a:schemeClr val="bg1"/>
              </a:solidFill>
              <a:ln w="12700">
                <a:solidFill>
                  <a:schemeClr val="bg2">
                    <a:lumMod val="25000"/>
                  </a:schemeClr>
                </a:solidFill>
              </a:ln>
              <a:effectLst/>
            </c:spPr>
            <c:extLst>
              <c:ext xmlns:c16="http://schemas.microsoft.com/office/drawing/2014/chart" uri="{C3380CC4-5D6E-409C-BE32-E72D297353CC}">
                <c16:uniqueId val="{0000002F-CB10-462C-99EE-46A5C31E1F05}"/>
              </c:ext>
            </c:extLst>
          </c:dPt>
          <c:dPt>
            <c:idx val="24"/>
            <c:bubble3D val="0"/>
            <c:spPr>
              <a:solidFill>
                <a:schemeClr val="accent6"/>
              </a:solidFill>
              <a:ln w="19050">
                <a:solidFill>
                  <a:schemeClr val="lt1"/>
                </a:solidFill>
              </a:ln>
              <a:effectLst/>
            </c:spPr>
            <c:extLst>
              <c:ext xmlns:c16="http://schemas.microsoft.com/office/drawing/2014/chart" uri="{C3380CC4-5D6E-409C-BE32-E72D297353CC}">
                <c16:uniqueId val="{00000031-CB10-462C-99EE-46A5C31E1F05}"/>
              </c:ext>
            </c:extLst>
          </c:dPt>
          <c:dPt>
            <c:idx val="25"/>
            <c:bubble3D val="0"/>
            <c:spPr>
              <a:solidFill>
                <a:schemeClr val="accent6">
                  <a:lumMod val="60000"/>
                  <a:lumOff val="40000"/>
                </a:schemeClr>
              </a:solidFill>
              <a:ln w="19050">
                <a:solidFill>
                  <a:schemeClr val="lt1"/>
                </a:solidFill>
              </a:ln>
              <a:effectLst/>
            </c:spPr>
            <c:extLst>
              <c:ext xmlns:c16="http://schemas.microsoft.com/office/drawing/2014/chart" uri="{C3380CC4-5D6E-409C-BE32-E72D297353CC}">
                <c16:uniqueId val="{00000033-CB10-462C-99EE-46A5C31E1F05}"/>
              </c:ext>
            </c:extLst>
          </c:dPt>
          <c:dPt>
            <c:idx val="26"/>
            <c:bubble3D val="0"/>
            <c:spPr>
              <a:solidFill>
                <a:schemeClr val="bg2">
                  <a:lumMod val="75000"/>
                </a:schemeClr>
              </a:solidFill>
              <a:ln w="19050">
                <a:solidFill>
                  <a:schemeClr val="lt1"/>
                </a:solidFill>
              </a:ln>
              <a:effectLst/>
            </c:spPr>
            <c:extLst>
              <c:ext xmlns:c16="http://schemas.microsoft.com/office/drawing/2014/chart" uri="{C3380CC4-5D6E-409C-BE32-E72D297353CC}">
                <c16:uniqueId val="{00000035-CB10-462C-99EE-46A5C31E1F05}"/>
              </c:ext>
            </c:extLst>
          </c:dPt>
          <c:dPt>
            <c:idx val="27"/>
            <c:bubble3D val="0"/>
            <c:spPr>
              <a:solidFill>
                <a:schemeClr val="accent4">
                  <a:lumMod val="60000"/>
                  <a:lumOff val="40000"/>
                </a:schemeClr>
              </a:solidFill>
              <a:ln w="19050">
                <a:solidFill>
                  <a:schemeClr val="lt1"/>
                </a:solidFill>
              </a:ln>
              <a:effectLst/>
            </c:spPr>
            <c:extLst>
              <c:ext xmlns:c16="http://schemas.microsoft.com/office/drawing/2014/chart" uri="{C3380CC4-5D6E-409C-BE32-E72D297353CC}">
                <c16:uniqueId val="{00000037-CB10-462C-99EE-46A5C31E1F05}"/>
              </c:ext>
            </c:extLst>
          </c:dPt>
          <c:dPt>
            <c:idx val="28"/>
            <c:bubble3D val="0"/>
            <c:spPr>
              <a:solidFill>
                <a:srgbClr val="E12809"/>
              </a:solidFill>
              <a:ln w="19050">
                <a:solidFill>
                  <a:schemeClr val="lt1"/>
                </a:solidFill>
              </a:ln>
              <a:effectLst/>
            </c:spPr>
            <c:extLst>
              <c:ext xmlns:c16="http://schemas.microsoft.com/office/drawing/2014/chart" uri="{C3380CC4-5D6E-409C-BE32-E72D297353CC}">
                <c16:uniqueId val="{00000039-CB10-462C-99EE-46A5C31E1F05}"/>
              </c:ext>
            </c:extLst>
          </c:dPt>
          <c:dPt>
            <c:idx val="29"/>
            <c:bubble3D val="0"/>
            <c:spPr>
              <a:solidFill>
                <a:schemeClr val="bg1"/>
              </a:solidFill>
              <a:ln w="12700">
                <a:solidFill>
                  <a:schemeClr val="bg2">
                    <a:lumMod val="25000"/>
                  </a:schemeClr>
                </a:solidFill>
              </a:ln>
              <a:effectLst/>
            </c:spPr>
            <c:extLst>
              <c:ext xmlns:c16="http://schemas.microsoft.com/office/drawing/2014/chart" uri="{C3380CC4-5D6E-409C-BE32-E72D297353CC}">
                <c16:uniqueId val="{0000003B-CB10-462C-99EE-46A5C31E1F05}"/>
              </c:ext>
            </c:extLst>
          </c:dPt>
          <c:dPt>
            <c:idx val="30"/>
            <c:bubble3D val="0"/>
            <c:spPr>
              <a:solidFill>
                <a:schemeClr val="accent6"/>
              </a:solidFill>
              <a:ln w="19050">
                <a:solidFill>
                  <a:schemeClr val="lt1"/>
                </a:solidFill>
              </a:ln>
              <a:effectLst/>
            </c:spPr>
            <c:extLst>
              <c:ext xmlns:c16="http://schemas.microsoft.com/office/drawing/2014/chart" uri="{C3380CC4-5D6E-409C-BE32-E72D297353CC}">
                <c16:uniqueId val="{0000003D-CB10-462C-99EE-46A5C31E1F05}"/>
              </c:ext>
            </c:extLst>
          </c:dPt>
          <c:dPt>
            <c:idx val="31"/>
            <c:bubble3D val="0"/>
            <c:spPr>
              <a:solidFill>
                <a:schemeClr val="accent6">
                  <a:lumMod val="60000"/>
                  <a:lumOff val="40000"/>
                </a:schemeClr>
              </a:solidFill>
              <a:ln w="19050">
                <a:solidFill>
                  <a:schemeClr val="lt1"/>
                </a:solidFill>
              </a:ln>
              <a:effectLst/>
            </c:spPr>
            <c:extLst>
              <c:ext xmlns:c16="http://schemas.microsoft.com/office/drawing/2014/chart" uri="{C3380CC4-5D6E-409C-BE32-E72D297353CC}">
                <c16:uniqueId val="{0000003F-CB10-462C-99EE-46A5C31E1F05}"/>
              </c:ext>
            </c:extLst>
          </c:dPt>
          <c:dPt>
            <c:idx val="32"/>
            <c:bubble3D val="0"/>
            <c:spPr>
              <a:solidFill>
                <a:schemeClr val="bg2">
                  <a:lumMod val="75000"/>
                </a:schemeClr>
              </a:solidFill>
              <a:ln w="19050">
                <a:solidFill>
                  <a:schemeClr val="lt1"/>
                </a:solidFill>
              </a:ln>
              <a:effectLst/>
            </c:spPr>
            <c:extLst>
              <c:ext xmlns:c16="http://schemas.microsoft.com/office/drawing/2014/chart" uri="{C3380CC4-5D6E-409C-BE32-E72D297353CC}">
                <c16:uniqueId val="{00000041-CB10-462C-99EE-46A5C31E1F05}"/>
              </c:ext>
            </c:extLst>
          </c:dPt>
          <c:dPt>
            <c:idx val="33"/>
            <c:bubble3D val="0"/>
            <c:spPr>
              <a:solidFill>
                <a:schemeClr val="accent4">
                  <a:lumMod val="60000"/>
                  <a:lumOff val="40000"/>
                </a:schemeClr>
              </a:solidFill>
              <a:ln w="19050">
                <a:solidFill>
                  <a:schemeClr val="lt1"/>
                </a:solidFill>
              </a:ln>
              <a:effectLst/>
            </c:spPr>
            <c:extLst>
              <c:ext xmlns:c16="http://schemas.microsoft.com/office/drawing/2014/chart" uri="{C3380CC4-5D6E-409C-BE32-E72D297353CC}">
                <c16:uniqueId val="{00000043-CB10-462C-99EE-46A5C31E1F05}"/>
              </c:ext>
            </c:extLst>
          </c:dPt>
          <c:dPt>
            <c:idx val="34"/>
            <c:bubble3D val="0"/>
            <c:spPr>
              <a:solidFill>
                <a:srgbClr val="E12809"/>
              </a:solidFill>
              <a:ln w="19050">
                <a:solidFill>
                  <a:schemeClr val="lt1"/>
                </a:solidFill>
              </a:ln>
              <a:effectLst/>
            </c:spPr>
            <c:extLst>
              <c:ext xmlns:c16="http://schemas.microsoft.com/office/drawing/2014/chart" uri="{C3380CC4-5D6E-409C-BE32-E72D297353CC}">
                <c16:uniqueId val="{00000045-CB10-462C-99EE-46A5C31E1F05}"/>
              </c:ext>
            </c:extLst>
          </c:dPt>
          <c:dPt>
            <c:idx val="35"/>
            <c:bubble3D val="0"/>
            <c:spPr>
              <a:solidFill>
                <a:schemeClr val="bg1"/>
              </a:solidFill>
              <a:ln w="12700">
                <a:solidFill>
                  <a:schemeClr val="bg2">
                    <a:lumMod val="25000"/>
                  </a:schemeClr>
                </a:solidFill>
              </a:ln>
              <a:effectLst/>
            </c:spPr>
            <c:extLst>
              <c:ext xmlns:c16="http://schemas.microsoft.com/office/drawing/2014/chart" uri="{C3380CC4-5D6E-409C-BE32-E72D297353CC}">
                <c16:uniqueId val="{00000047-CB10-462C-99EE-46A5C31E1F05}"/>
              </c:ext>
            </c:extLst>
          </c:dPt>
          <c:dPt>
            <c:idx val="36"/>
            <c:bubble3D val="0"/>
            <c:spPr>
              <a:solidFill>
                <a:schemeClr val="accent6"/>
              </a:solidFill>
              <a:ln w="19050">
                <a:solidFill>
                  <a:schemeClr val="lt1"/>
                </a:solidFill>
              </a:ln>
              <a:effectLst/>
            </c:spPr>
            <c:extLst>
              <c:ext xmlns:c16="http://schemas.microsoft.com/office/drawing/2014/chart" uri="{C3380CC4-5D6E-409C-BE32-E72D297353CC}">
                <c16:uniqueId val="{00000049-CB10-462C-99EE-46A5C31E1F05}"/>
              </c:ext>
            </c:extLst>
          </c:dPt>
          <c:dPt>
            <c:idx val="37"/>
            <c:bubble3D val="0"/>
            <c:spPr>
              <a:solidFill>
                <a:schemeClr val="accent6">
                  <a:lumMod val="60000"/>
                  <a:lumOff val="40000"/>
                </a:schemeClr>
              </a:solidFill>
              <a:ln w="19050">
                <a:solidFill>
                  <a:schemeClr val="lt1"/>
                </a:solidFill>
              </a:ln>
              <a:effectLst/>
            </c:spPr>
            <c:extLst>
              <c:ext xmlns:c16="http://schemas.microsoft.com/office/drawing/2014/chart" uri="{C3380CC4-5D6E-409C-BE32-E72D297353CC}">
                <c16:uniqueId val="{0000004B-CB10-462C-99EE-46A5C31E1F05}"/>
              </c:ext>
            </c:extLst>
          </c:dPt>
          <c:dPt>
            <c:idx val="38"/>
            <c:bubble3D val="0"/>
            <c:spPr>
              <a:solidFill>
                <a:schemeClr val="bg2">
                  <a:lumMod val="75000"/>
                </a:schemeClr>
              </a:solidFill>
              <a:ln w="19050">
                <a:solidFill>
                  <a:schemeClr val="lt1"/>
                </a:solidFill>
              </a:ln>
              <a:effectLst/>
            </c:spPr>
            <c:extLst>
              <c:ext xmlns:c16="http://schemas.microsoft.com/office/drawing/2014/chart" uri="{C3380CC4-5D6E-409C-BE32-E72D297353CC}">
                <c16:uniqueId val="{0000004D-CB10-462C-99EE-46A5C31E1F05}"/>
              </c:ext>
            </c:extLst>
          </c:dPt>
          <c:dPt>
            <c:idx val="39"/>
            <c:bubble3D val="0"/>
            <c:spPr>
              <a:solidFill>
                <a:schemeClr val="accent4">
                  <a:lumMod val="60000"/>
                  <a:lumOff val="40000"/>
                </a:schemeClr>
              </a:solidFill>
              <a:ln w="19050">
                <a:solidFill>
                  <a:schemeClr val="lt1"/>
                </a:solidFill>
              </a:ln>
              <a:effectLst/>
            </c:spPr>
            <c:extLst>
              <c:ext xmlns:c16="http://schemas.microsoft.com/office/drawing/2014/chart" uri="{C3380CC4-5D6E-409C-BE32-E72D297353CC}">
                <c16:uniqueId val="{0000004F-CB10-462C-99EE-46A5C31E1F05}"/>
              </c:ext>
            </c:extLst>
          </c:dPt>
          <c:dPt>
            <c:idx val="40"/>
            <c:bubble3D val="0"/>
            <c:spPr>
              <a:solidFill>
                <a:srgbClr val="E12809"/>
              </a:solidFill>
              <a:ln w="19050">
                <a:solidFill>
                  <a:schemeClr val="lt1"/>
                </a:solidFill>
              </a:ln>
              <a:effectLst/>
            </c:spPr>
            <c:extLst>
              <c:ext xmlns:c16="http://schemas.microsoft.com/office/drawing/2014/chart" uri="{C3380CC4-5D6E-409C-BE32-E72D297353CC}">
                <c16:uniqueId val="{00000051-CB10-462C-99EE-46A5C31E1F05}"/>
              </c:ext>
            </c:extLst>
          </c:dPt>
          <c:dPt>
            <c:idx val="41"/>
            <c:bubble3D val="0"/>
            <c:spPr>
              <a:solidFill>
                <a:schemeClr val="bg1"/>
              </a:solidFill>
              <a:ln w="12700">
                <a:solidFill>
                  <a:schemeClr val="bg2">
                    <a:lumMod val="25000"/>
                  </a:schemeClr>
                </a:solidFill>
              </a:ln>
              <a:effectLst/>
            </c:spPr>
            <c:extLst>
              <c:ext xmlns:c16="http://schemas.microsoft.com/office/drawing/2014/chart" uri="{C3380CC4-5D6E-409C-BE32-E72D297353CC}">
                <c16:uniqueId val="{00000053-CB10-462C-99EE-46A5C31E1F05}"/>
              </c:ext>
            </c:extLst>
          </c:dPt>
          <c:dPt>
            <c:idx val="42"/>
            <c:bubble3D val="0"/>
            <c:spPr>
              <a:solidFill>
                <a:schemeClr val="accent6"/>
              </a:solidFill>
              <a:ln w="19050">
                <a:solidFill>
                  <a:schemeClr val="lt1"/>
                </a:solidFill>
              </a:ln>
              <a:effectLst/>
            </c:spPr>
            <c:extLst>
              <c:ext xmlns:c16="http://schemas.microsoft.com/office/drawing/2014/chart" uri="{C3380CC4-5D6E-409C-BE32-E72D297353CC}">
                <c16:uniqueId val="{00000055-CB10-462C-99EE-46A5C31E1F05}"/>
              </c:ext>
            </c:extLst>
          </c:dPt>
          <c:dPt>
            <c:idx val="43"/>
            <c:bubble3D val="0"/>
            <c:spPr>
              <a:solidFill>
                <a:schemeClr val="accent6">
                  <a:lumMod val="60000"/>
                  <a:lumOff val="40000"/>
                </a:schemeClr>
              </a:solidFill>
              <a:ln w="19050">
                <a:solidFill>
                  <a:schemeClr val="lt1"/>
                </a:solidFill>
              </a:ln>
              <a:effectLst/>
            </c:spPr>
            <c:extLst>
              <c:ext xmlns:c16="http://schemas.microsoft.com/office/drawing/2014/chart" uri="{C3380CC4-5D6E-409C-BE32-E72D297353CC}">
                <c16:uniqueId val="{00000057-CB10-462C-99EE-46A5C31E1F05}"/>
              </c:ext>
            </c:extLst>
          </c:dPt>
          <c:dPt>
            <c:idx val="44"/>
            <c:bubble3D val="0"/>
            <c:spPr>
              <a:solidFill>
                <a:schemeClr val="bg2">
                  <a:lumMod val="75000"/>
                </a:schemeClr>
              </a:solidFill>
              <a:ln w="19050">
                <a:solidFill>
                  <a:schemeClr val="lt1"/>
                </a:solidFill>
              </a:ln>
              <a:effectLst/>
            </c:spPr>
            <c:extLst>
              <c:ext xmlns:c16="http://schemas.microsoft.com/office/drawing/2014/chart" uri="{C3380CC4-5D6E-409C-BE32-E72D297353CC}">
                <c16:uniqueId val="{00000059-CB10-462C-99EE-46A5C31E1F05}"/>
              </c:ext>
            </c:extLst>
          </c:dPt>
          <c:dPt>
            <c:idx val="45"/>
            <c:bubble3D val="0"/>
            <c:spPr>
              <a:solidFill>
                <a:schemeClr val="accent4">
                  <a:lumMod val="60000"/>
                  <a:lumOff val="40000"/>
                </a:schemeClr>
              </a:solidFill>
              <a:ln w="19050">
                <a:solidFill>
                  <a:schemeClr val="lt1"/>
                </a:solidFill>
              </a:ln>
              <a:effectLst/>
            </c:spPr>
            <c:extLst>
              <c:ext xmlns:c16="http://schemas.microsoft.com/office/drawing/2014/chart" uri="{C3380CC4-5D6E-409C-BE32-E72D297353CC}">
                <c16:uniqueId val="{0000005B-CB10-462C-99EE-46A5C31E1F05}"/>
              </c:ext>
            </c:extLst>
          </c:dPt>
          <c:dPt>
            <c:idx val="46"/>
            <c:bubble3D val="0"/>
            <c:spPr>
              <a:solidFill>
                <a:srgbClr val="E12809"/>
              </a:solidFill>
              <a:ln w="19050">
                <a:solidFill>
                  <a:schemeClr val="lt1"/>
                </a:solidFill>
              </a:ln>
              <a:effectLst/>
            </c:spPr>
            <c:extLst>
              <c:ext xmlns:c16="http://schemas.microsoft.com/office/drawing/2014/chart" uri="{C3380CC4-5D6E-409C-BE32-E72D297353CC}">
                <c16:uniqueId val="{0000005D-CB10-462C-99EE-46A5C31E1F05}"/>
              </c:ext>
            </c:extLst>
          </c:dPt>
          <c:dPt>
            <c:idx val="47"/>
            <c:bubble3D val="0"/>
            <c:spPr>
              <a:solidFill>
                <a:schemeClr val="bg1"/>
              </a:solidFill>
              <a:ln w="12700">
                <a:solidFill>
                  <a:schemeClr val="bg2">
                    <a:lumMod val="25000"/>
                  </a:schemeClr>
                </a:solidFill>
              </a:ln>
              <a:effectLst/>
            </c:spPr>
            <c:extLst>
              <c:ext xmlns:c16="http://schemas.microsoft.com/office/drawing/2014/chart" uri="{C3380CC4-5D6E-409C-BE32-E72D297353CC}">
                <c16:uniqueId val="{0000005F-CB10-462C-99EE-46A5C31E1F05}"/>
              </c:ext>
            </c:extLst>
          </c:dPt>
          <c:dPt>
            <c:idx val="48"/>
            <c:bubble3D val="0"/>
            <c:spPr>
              <a:solidFill>
                <a:schemeClr val="accent6"/>
              </a:solidFill>
              <a:ln w="19050">
                <a:solidFill>
                  <a:schemeClr val="lt1"/>
                </a:solidFill>
              </a:ln>
              <a:effectLst/>
            </c:spPr>
            <c:extLst>
              <c:ext xmlns:c16="http://schemas.microsoft.com/office/drawing/2014/chart" uri="{C3380CC4-5D6E-409C-BE32-E72D297353CC}">
                <c16:uniqueId val="{00000061-CB10-462C-99EE-46A5C31E1F05}"/>
              </c:ext>
            </c:extLst>
          </c:dPt>
          <c:dPt>
            <c:idx val="49"/>
            <c:bubble3D val="0"/>
            <c:spPr>
              <a:solidFill>
                <a:schemeClr val="accent6">
                  <a:lumMod val="60000"/>
                  <a:lumOff val="40000"/>
                </a:schemeClr>
              </a:solidFill>
              <a:ln w="19050">
                <a:solidFill>
                  <a:schemeClr val="lt1"/>
                </a:solidFill>
              </a:ln>
              <a:effectLst/>
            </c:spPr>
            <c:extLst>
              <c:ext xmlns:c16="http://schemas.microsoft.com/office/drawing/2014/chart" uri="{C3380CC4-5D6E-409C-BE32-E72D297353CC}">
                <c16:uniqueId val="{00000063-CB10-462C-99EE-46A5C31E1F05}"/>
              </c:ext>
            </c:extLst>
          </c:dPt>
          <c:dPt>
            <c:idx val="50"/>
            <c:bubble3D val="0"/>
            <c:spPr>
              <a:solidFill>
                <a:schemeClr val="bg2">
                  <a:lumMod val="75000"/>
                </a:schemeClr>
              </a:solidFill>
              <a:ln w="19050">
                <a:solidFill>
                  <a:schemeClr val="lt1"/>
                </a:solidFill>
              </a:ln>
              <a:effectLst/>
            </c:spPr>
            <c:extLst>
              <c:ext xmlns:c16="http://schemas.microsoft.com/office/drawing/2014/chart" uri="{C3380CC4-5D6E-409C-BE32-E72D297353CC}">
                <c16:uniqueId val="{00000065-CB10-462C-99EE-46A5C31E1F05}"/>
              </c:ext>
            </c:extLst>
          </c:dPt>
          <c:dPt>
            <c:idx val="51"/>
            <c:bubble3D val="0"/>
            <c:spPr>
              <a:solidFill>
                <a:schemeClr val="accent4">
                  <a:lumMod val="60000"/>
                  <a:lumOff val="40000"/>
                </a:schemeClr>
              </a:solidFill>
              <a:ln w="19050">
                <a:solidFill>
                  <a:schemeClr val="lt1"/>
                </a:solidFill>
              </a:ln>
              <a:effectLst/>
            </c:spPr>
            <c:extLst>
              <c:ext xmlns:c16="http://schemas.microsoft.com/office/drawing/2014/chart" uri="{C3380CC4-5D6E-409C-BE32-E72D297353CC}">
                <c16:uniqueId val="{00000067-CB10-462C-99EE-46A5C31E1F05}"/>
              </c:ext>
            </c:extLst>
          </c:dPt>
          <c:dPt>
            <c:idx val="52"/>
            <c:bubble3D val="0"/>
            <c:spPr>
              <a:solidFill>
                <a:srgbClr val="E12809"/>
              </a:solidFill>
              <a:ln w="19050">
                <a:solidFill>
                  <a:schemeClr val="lt1"/>
                </a:solidFill>
              </a:ln>
              <a:effectLst/>
            </c:spPr>
            <c:extLst>
              <c:ext xmlns:c16="http://schemas.microsoft.com/office/drawing/2014/chart" uri="{C3380CC4-5D6E-409C-BE32-E72D297353CC}">
                <c16:uniqueId val="{00000069-CB10-462C-99EE-46A5C31E1F05}"/>
              </c:ext>
            </c:extLst>
          </c:dPt>
          <c:dPt>
            <c:idx val="53"/>
            <c:bubble3D val="0"/>
            <c:spPr>
              <a:solidFill>
                <a:schemeClr val="bg1"/>
              </a:solidFill>
              <a:ln w="12700">
                <a:solidFill>
                  <a:schemeClr val="bg2">
                    <a:lumMod val="25000"/>
                  </a:schemeClr>
                </a:solidFill>
              </a:ln>
              <a:effectLst/>
            </c:spPr>
            <c:extLst>
              <c:ext xmlns:c16="http://schemas.microsoft.com/office/drawing/2014/chart" uri="{C3380CC4-5D6E-409C-BE32-E72D297353CC}">
                <c16:uniqueId val="{0000006B-CB10-462C-99EE-46A5C31E1F05}"/>
              </c:ext>
            </c:extLst>
          </c:dPt>
          <c:dPt>
            <c:idx val="54"/>
            <c:bubble3D val="0"/>
            <c:spPr>
              <a:solidFill>
                <a:schemeClr val="accent6"/>
              </a:solidFill>
              <a:ln w="19050">
                <a:solidFill>
                  <a:schemeClr val="lt1"/>
                </a:solidFill>
              </a:ln>
              <a:effectLst/>
            </c:spPr>
            <c:extLst>
              <c:ext xmlns:c16="http://schemas.microsoft.com/office/drawing/2014/chart" uri="{C3380CC4-5D6E-409C-BE32-E72D297353CC}">
                <c16:uniqueId val="{0000006D-CB10-462C-99EE-46A5C31E1F05}"/>
              </c:ext>
            </c:extLst>
          </c:dPt>
          <c:dPt>
            <c:idx val="55"/>
            <c:bubble3D val="0"/>
            <c:spPr>
              <a:solidFill>
                <a:schemeClr val="accent6">
                  <a:lumMod val="60000"/>
                  <a:lumOff val="40000"/>
                </a:schemeClr>
              </a:solidFill>
              <a:ln w="19050">
                <a:solidFill>
                  <a:schemeClr val="lt1"/>
                </a:solidFill>
              </a:ln>
              <a:effectLst/>
            </c:spPr>
            <c:extLst>
              <c:ext xmlns:c16="http://schemas.microsoft.com/office/drawing/2014/chart" uri="{C3380CC4-5D6E-409C-BE32-E72D297353CC}">
                <c16:uniqueId val="{0000006F-CB10-462C-99EE-46A5C31E1F05}"/>
              </c:ext>
            </c:extLst>
          </c:dPt>
          <c:dPt>
            <c:idx val="56"/>
            <c:bubble3D val="0"/>
            <c:spPr>
              <a:solidFill>
                <a:schemeClr val="bg2">
                  <a:lumMod val="75000"/>
                </a:schemeClr>
              </a:solidFill>
              <a:ln w="19050">
                <a:solidFill>
                  <a:schemeClr val="lt1"/>
                </a:solidFill>
              </a:ln>
              <a:effectLst/>
            </c:spPr>
            <c:extLst>
              <c:ext xmlns:c16="http://schemas.microsoft.com/office/drawing/2014/chart" uri="{C3380CC4-5D6E-409C-BE32-E72D297353CC}">
                <c16:uniqueId val="{00000071-CB10-462C-99EE-46A5C31E1F05}"/>
              </c:ext>
            </c:extLst>
          </c:dPt>
          <c:dPt>
            <c:idx val="57"/>
            <c:bubble3D val="0"/>
            <c:spPr>
              <a:solidFill>
                <a:schemeClr val="accent4">
                  <a:lumMod val="60000"/>
                  <a:lumOff val="40000"/>
                </a:schemeClr>
              </a:solidFill>
              <a:ln w="19050">
                <a:solidFill>
                  <a:schemeClr val="lt1"/>
                </a:solidFill>
              </a:ln>
              <a:effectLst/>
            </c:spPr>
            <c:extLst>
              <c:ext xmlns:c16="http://schemas.microsoft.com/office/drawing/2014/chart" uri="{C3380CC4-5D6E-409C-BE32-E72D297353CC}">
                <c16:uniqueId val="{00000073-CB10-462C-99EE-46A5C31E1F05}"/>
              </c:ext>
            </c:extLst>
          </c:dPt>
          <c:dPt>
            <c:idx val="58"/>
            <c:bubble3D val="0"/>
            <c:spPr>
              <a:solidFill>
                <a:srgbClr val="E12809"/>
              </a:solidFill>
              <a:ln w="19050">
                <a:solidFill>
                  <a:schemeClr val="lt1"/>
                </a:solidFill>
              </a:ln>
              <a:effectLst/>
            </c:spPr>
            <c:extLst>
              <c:ext xmlns:c16="http://schemas.microsoft.com/office/drawing/2014/chart" uri="{C3380CC4-5D6E-409C-BE32-E72D297353CC}">
                <c16:uniqueId val="{00000075-CB10-462C-99EE-46A5C31E1F05}"/>
              </c:ext>
            </c:extLst>
          </c:dPt>
          <c:dPt>
            <c:idx val="59"/>
            <c:bubble3D val="0"/>
            <c:spPr>
              <a:solidFill>
                <a:schemeClr val="bg1"/>
              </a:solidFill>
              <a:ln w="12700">
                <a:solidFill>
                  <a:schemeClr val="bg2">
                    <a:lumMod val="25000"/>
                  </a:schemeClr>
                </a:solidFill>
              </a:ln>
              <a:effectLst/>
            </c:spPr>
            <c:extLst>
              <c:ext xmlns:c16="http://schemas.microsoft.com/office/drawing/2014/chart" uri="{C3380CC4-5D6E-409C-BE32-E72D297353CC}">
                <c16:uniqueId val="{00000077-CB10-462C-99EE-46A5C31E1F05}"/>
              </c:ext>
            </c:extLst>
          </c:dPt>
          <c:dPt>
            <c:idx val="60"/>
            <c:bubble3D val="0"/>
            <c:spPr>
              <a:solidFill>
                <a:schemeClr val="accent6"/>
              </a:solidFill>
              <a:ln w="19050">
                <a:solidFill>
                  <a:schemeClr val="lt1"/>
                </a:solidFill>
              </a:ln>
              <a:effectLst/>
            </c:spPr>
            <c:extLst>
              <c:ext xmlns:c16="http://schemas.microsoft.com/office/drawing/2014/chart" uri="{C3380CC4-5D6E-409C-BE32-E72D297353CC}">
                <c16:uniqueId val="{00000079-CB10-462C-99EE-46A5C31E1F05}"/>
              </c:ext>
            </c:extLst>
          </c:dPt>
          <c:dPt>
            <c:idx val="61"/>
            <c:bubble3D val="0"/>
            <c:spPr>
              <a:solidFill>
                <a:schemeClr val="accent6">
                  <a:lumMod val="60000"/>
                  <a:lumOff val="40000"/>
                </a:schemeClr>
              </a:solidFill>
              <a:ln w="19050">
                <a:solidFill>
                  <a:schemeClr val="lt1"/>
                </a:solidFill>
              </a:ln>
              <a:effectLst/>
            </c:spPr>
            <c:extLst>
              <c:ext xmlns:c16="http://schemas.microsoft.com/office/drawing/2014/chart" uri="{C3380CC4-5D6E-409C-BE32-E72D297353CC}">
                <c16:uniqueId val="{0000007B-CB10-462C-99EE-46A5C31E1F05}"/>
              </c:ext>
            </c:extLst>
          </c:dPt>
          <c:dPt>
            <c:idx val="62"/>
            <c:bubble3D val="0"/>
            <c:spPr>
              <a:solidFill>
                <a:schemeClr val="bg2">
                  <a:lumMod val="75000"/>
                </a:schemeClr>
              </a:solidFill>
              <a:ln w="19050">
                <a:solidFill>
                  <a:schemeClr val="lt1"/>
                </a:solidFill>
              </a:ln>
              <a:effectLst/>
            </c:spPr>
            <c:extLst>
              <c:ext xmlns:c16="http://schemas.microsoft.com/office/drawing/2014/chart" uri="{C3380CC4-5D6E-409C-BE32-E72D297353CC}">
                <c16:uniqueId val="{0000007D-CB10-462C-99EE-46A5C31E1F05}"/>
              </c:ext>
            </c:extLst>
          </c:dPt>
          <c:dPt>
            <c:idx val="63"/>
            <c:bubble3D val="0"/>
            <c:spPr>
              <a:solidFill>
                <a:schemeClr val="accent4">
                  <a:lumMod val="60000"/>
                  <a:lumOff val="40000"/>
                </a:schemeClr>
              </a:solidFill>
              <a:ln w="19050">
                <a:solidFill>
                  <a:schemeClr val="lt1"/>
                </a:solidFill>
              </a:ln>
              <a:effectLst/>
            </c:spPr>
            <c:extLst>
              <c:ext xmlns:c16="http://schemas.microsoft.com/office/drawing/2014/chart" uri="{C3380CC4-5D6E-409C-BE32-E72D297353CC}">
                <c16:uniqueId val="{0000007F-CB10-462C-99EE-46A5C31E1F05}"/>
              </c:ext>
            </c:extLst>
          </c:dPt>
          <c:dPt>
            <c:idx val="64"/>
            <c:bubble3D val="0"/>
            <c:spPr>
              <a:solidFill>
                <a:srgbClr val="E12809"/>
              </a:solidFill>
              <a:ln w="19050">
                <a:solidFill>
                  <a:schemeClr val="lt1"/>
                </a:solidFill>
              </a:ln>
              <a:effectLst/>
            </c:spPr>
            <c:extLst>
              <c:ext xmlns:c16="http://schemas.microsoft.com/office/drawing/2014/chart" uri="{C3380CC4-5D6E-409C-BE32-E72D297353CC}">
                <c16:uniqueId val="{00000081-CB10-462C-99EE-46A5C31E1F05}"/>
              </c:ext>
            </c:extLst>
          </c:dPt>
          <c:dPt>
            <c:idx val="65"/>
            <c:bubble3D val="0"/>
            <c:spPr>
              <a:solidFill>
                <a:schemeClr val="bg1"/>
              </a:solidFill>
              <a:ln w="12700">
                <a:solidFill>
                  <a:schemeClr val="bg2">
                    <a:lumMod val="25000"/>
                  </a:schemeClr>
                </a:solidFill>
              </a:ln>
              <a:effectLst/>
            </c:spPr>
            <c:extLst>
              <c:ext xmlns:c16="http://schemas.microsoft.com/office/drawing/2014/chart" uri="{C3380CC4-5D6E-409C-BE32-E72D297353CC}">
                <c16:uniqueId val="{00000083-CB10-462C-99EE-46A5C31E1F05}"/>
              </c:ext>
            </c:extLst>
          </c:dPt>
          <c:val>
            <c:numRef>
              <c:f>'Social Wheel'!$B$2:$B$67</c:f>
              <c:numCache>
                <c:formatCode>General</c:formatCode>
                <c:ptCount val="66"/>
                <c:pt idx="0">
                  <c:v>0</c:v>
                </c:pt>
                <c:pt idx="1">
                  <c:v>0</c:v>
                </c:pt>
                <c:pt idx="2">
                  <c:v>0</c:v>
                </c:pt>
                <c:pt idx="3">
                  <c:v>0</c:v>
                </c:pt>
                <c:pt idx="4">
                  <c:v>0</c:v>
                </c:pt>
                <c:pt idx="5">
                  <c:v>1</c:v>
                </c:pt>
                <c:pt idx="6">
                  <c:v>0</c:v>
                </c:pt>
                <c:pt idx="7">
                  <c:v>0</c:v>
                </c:pt>
                <c:pt idx="8">
                  <c:v>0</c:v>
                </c:pt>
                <c:pt idx="9">
                  <c:v>0</c:v>
                </c:pt>
                <c:pt idx="10">
                  <c:v>0</c:v>
                </c:pt>
                <c:pt idx="11">
                  <c:v>1</c:v>
                </c:pt>
                <c:pt idx="12">
                  <c:v>0</c:v>
                </c:pt>
                <c:pt idx="13">
                  <c:v>0</c:v>
                </c:pt>
                <c:pt idx="14">
                  <c:v>0</c:v>
                </c:pt>
                <c:pt idx="15">
                  <c:v>0</c:v>
                </c:pt>
                <c:pt idx="16">
                  <c:v>0</c:v>
                </c:pt>
                <c:pt idx="17">
                  <c:v>1</c:v>
                </c:pt>
                <c:pt idx="18">
                  <c:v>0</c:v>
                </c:pt>
                <c:pt idx="19">
                  <c:v>0</c:v>
                </c:pt>
                <c:pt idx="20">
                  <c:v>0</c:v>
                </c:pt>
                <c:pt idx="21">
                  <c:v>0</c:v>
                </c:pt>
                <c:pt idx="22">
                  <c:v>0</c:v>
                </c:pt>
                <c:pt idx="23">
                  <c:v>1</c:v>
                </c:pt>
                <c:pt idx="24">
                  <c:v>0</c:v>
                </c:pt>
                <c:pt idx="25">
                  <c:v>0</c:v>
                </c:pt>
                <c:pt idx="26">
                  <c:v>0</c:v>
                </c:pt>
                <c:pt idx="27">
                  <c:v>0</c:v>
                </c:pt>
                <c:pt idx="28">
                  <c:v>0</c:v>
                </c:pt>
                <c:pt idx="29">
                  <c:v>1</c:v>
                </c:pt>
                <c:pt idx="30">
                  <c:v>0</c:v>
                </c:pt>
                <c:pt idx="31">
                  <c:v>0</c:v>
                </c:pt>
                <c:pt idx="32">
                  <c:v>0</c:v>
                </c:pt>
                <c:pt idx="33">
                  <c:v>0</c:v>
                </c:pt>
                <c:pt idx="34">
                  <c:v>0</c:v>
                </c:pt>
                <c:pt idx="35">
                  <c:v>1</c:v>
                </c:pt>
                <c:pt idx="36">
                  <c:v>0</c:v>
                </c:pt>
                <c:pt idx="37">
                  <c:v>0</c:v>
                </c:pt>
                <c:pt idx="38">
                  <c:v>0</c:v>
                </c:pt>
                <c:pt idx="39">
                  <c:v>0</c:v>
                </c:pt>
                <c:pt idx="40">
                  <c:v>0</c:v>
                </c:pt>
                <c:pt idx="41">
                  <c:v>1</c:v>
                </c:pt>
                <c:pt idx="42">
                  <c:v>0</c:v>
                </c:pt>
                <c:pt idx="43">
                  <c:v>0</c:v>
                </c:pt>
                <c:pt idx="44">
                  <c:v>0</c:v>
                </c:pt>
                <c:pt idx="45">
                  <c:v>0</c:v>
                </c:pt>
                <c:pt idx="46">
                  <c:v>0</c:v>
                </c:pt>
                <c:pt idx="47">
                  <c:v>1</c:v>
                </c:pt>
                <c:pt idx="48">
                  <c:v>0</c:v>
                </c:pt>
                <c:pt idx="49">
                  <c:v>0</c:v>
                </c:pt>
                <c:pt idx="50">
                  <c:v>0</c:v>
                </c:pt>
                <c:pt idx="51">
                  <c:v>0</c:v>
                </c:pt>
                <c:pt idx="52">
                  <c:v>0</c:v>
                </c:pt>
                <c:pt idx="53">
                  <c:v>1</c:v>
                </c:pt>
                <c:pt idx="54">
                  <c:v>0</c:v>
                </c:pt>
                <c:pt idx="55">
                  <c:v>0</c:v>
                </c:pt>
                <c:pt idx="56">
                  <c:v>0</c:v>
                </c:pt>
                <c:pt idx="57">
                  <c:v>0</c:v>
                </c:pt>
                <c:pt idx="58">
                  <c:v>0</c:v>
                </c:pt>
                <c:pt idx="59">
                  <c:v>1</c:v>
                </c:pt>
                <c:pt idx="60">
                  <c:v>0</c:v>
                </c:pt>
                <c:pt idx="61">
                  <c:v>0</c:v>
                </c:pt>
                <c:pt idx="62">
                  <c:v>0</c:v>
                </c:pt>
                <c:pt idx="63">
                  <c:v>0</c:v>
                </c:pt>
                <c:pt idx="64">
                  <c:v>0</c:v>
                </c:pt>
                <c:pt idx="65">
                  <c:v>1</c:v>
                </c:pt>
              </c:numCache>
            </c:numRef>
          </c:val>
          <c:extLst>
            <c:ext xmlns:c16="http://schemas.microsoft.com/office/drawing/2014/chart" uri="{C3380CC4-5D6E-409C-BE32-E72D297353CC}">
              <c16:uniqueId val="{00000084-CB10-462C-99EE-46A5C31E1F05}"/>
            </c:ext>
          </c:extLst>
        </c:ser>
        <c:dLbls>
          <c:showLegendKey val="0"/>
          <c:showVal val="0"/>
          <c:showCatName val="0"/>
          <c:showSerName val="0"/>
          <c:showPercent val="0"/>
          <c:showBubbleSize val="0"/>
          <c:showLeaderLines val="1"/>
        </c:dLbls>
        <c:firstSliceAng val="0"/>
        <c:holeSize val="48"/>
      </c:doughnutChart>
      <c:spPr>
        <a:noFill/>
        <a:ln>
          <a:noFill/>
        </a:ln>
        <a:effectLst/>
      </c:spPr>
    </c:plotArea>
    <c:plotVisOnly val="1"/>
    <c:dispBlanksAs val="gap"/>
    <c:showDLblsOverMax val="0"/>
  </c:chart>
  <c:spPr>
    <a:no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23801763127958683"/>
          <c:y val="9.6237513556520313E-2"/>
          <c:w val="0.49716114027145503"/>
          <c:h val="0.78222168206448284"/>
        </c:manualLayout>
      </c:layout>
      <c:doughnutChart>
        <c:varyColors val="1"/>
        <c:ser>
          <c:idx val="0"/>
          <c:order val="0"/>
          <c:spPr>
            <a:solidFill>
              <a:schemeClr val="bg2">
                <a:lumMod val="90000"/>
              </a:schemeClr>
            </a:solidFill>
            <a:ln w="6350">
              <a:solidFill>
                <a:sysClr val="windowText" lastClr="000000"/>
              </a:solidFill>
            </a:ln>
          </c:spPr>
          <c:explosion val="12"/>
          <c:dPt>
            <c:idx val="0"/>
            <c:bubble3D val="0"/>
            <c:spPr>
              <a:solidFill>
                <a:schemeClr val="bg2">
                  <a:lumMod val="90000"/>
                </a:schemeClr>
              </a:solidFill>
              <a:ln w="6350">
                <a:solidFill>
                  <a:sysClr val="windowText" lastClr="000000"/>
                </a:solidFill>
              </a:ln>
              <a:effectLst/>
            </c:spPr>
            <c:extLst>
              <c:ext xmlns:c16="http://schemas.microsoft.com/office/drawing/2014/chart" uri="{C3380CC4-5D6E-409C-BE32-E72D297353CC}">
                <c16:uniqueId val="{00000001-D0E3-42CE-9E9F-06D31149668C}"/>
              </c:ext>
            </c:extLst>
          </c:dPt>
          <c:dPt>
            <c:idx val="1"/>
            <c:bubble3D val="0"/>
            <c:spPr>
              <a:solidFill>
                <a:schemeClr val="accent6">
                  <a:lumMod val="60000"/>
                  <a:lumOff val="40000"/>
                </a:schemeClr>
              </a:solidFill>
              <a:ln w="6350">
                <a:solidFill>
                  <a:sysClr val="windowText" lastClr="000000"/>
                </a:solidFill>
              </a:ln>
              <a:effectLst/>
            </c:spPr>
            <c:extLst>
              <c:ext xmlns:c16="http://schemas.microsoft.com/office/drawing/2014/chart" uri="{C3380CC4-5D6E-409C-BE32-E72D297353CC}">
                <c16:uniqueId val="{00000003-D0E3-42CE-9E9F-06D31149668C}"/>
              </c:ext>
            </c:extLst>
          </c:dPt>
          <c:dPt>
            <c:idx val="2"/>
            <c:bubble3D val="0"/>
            <c:spPr>
              <a:solidFill>
                <a:schemeClr val="bg2">
                  <a:lumMod val="90000"/>
                </a:schemeClr>
              </a:solidFill>
              <a:ln w="6350">
                <a:solidFill>
                  <a:sysClr val="windowText" lastClr="000000"/>
                </a:solidFill>
              </a:ln>
              <a:effectLst/>
            </c:spPr>
            <c:extLst>
              <c:ext xmlns:c16="http://schemas.microsoft.com/office/drawing/2014/chart" uri="{C3380CC4-5D6E-409C-BE32-E72D297353CC}">
                <c16:uniqueId val="{00000005-D0E3-42CE-9E9F-06D31149668C}"/>
              </c:ext>
            </c:extLst>
          </c:dPt>
          <c:dPt>
            <c:idx val="3"/>
            <c:bubble3D val="0"/>
            <c:spPr>
              <a:solidFill>
                <a:schemeClr val="bg2">
                  <a:lumMod val="90000"/>
                </a:schemeClr>
              </a:solidFill>
              <a:ln w="6350">
                <a:solidFill>
                  <a:sysClr val="windowText" lastClr="000000"/>
                </a:solidFill>
              </a:ln>
              <a:effectLst/>
            </c:spPr>
            <c:extLst>
              <c:ext xmlns:c16="http://schemas.microsoft.com/office/drawing/2014/chart" uri="{C3380CC4-5D6E-409C-BE32-E72D297353CC}">
                <c16:uniqueId val="{00000007-D0E3-42CE-9E9F-06D31149668C}"/>
              </c:ext>
            </c:extLst>
          </c:dPt>
          <c:dPt>
            <c:idx val="4"/>
            <c:bubble3D val="0"/>
            <c:spPr>
              <a:solidFill>
                <a:schemeClr val="bg2">
                  <a:lumMod val="90000"/>
                </a:schemeClr>
              </a:solidFill>
              <a:ln w="6350">
                <a:solidFill>
                  <a:sysClr val="windowText" lastClr="000000"/>
                </a:solidFill>
              </a:ln>
              <a:effectLst/>
            </c:spPr>
            <c:extLst>
              <c:ext xmlns:c16="http://schemas.microsoft.com/office/drawing/2014/chart" uri="{C3380CC4-5D6E-409C-BE32-E72D297353CC}">
                <c16:uniqueId val="{00000009-D0E3-42CE-9E9F-06D31149668C}"/>
              </c:ext>
            </c:extLst>
          </c:dPt>
          <c:dPt>
            <c:idx val="5"/>
            <c:bubble3D val="0"/>
            <c:spPr>
              <a:solidFill>
                <a:schemeClr val="bg2">
                  <a:lumMod val="90000"/>
                </a:schemeClr>
              </a:solidFill>
              <a:ln w="6350">
                <a:solidFill>
                  <a:sysClr val="windowText" lastClr="000000"/>
                </a:solidFill>
              </a:ln>
              <a:effectLst/>
            </c:spPr>
            <c:extLst>
              <c:ext xmlns:c16="http://schemas.microsoft.com/office/drawing/2014/chart" uri="{C3380CC4-5D6E-409C-BE32-E72D297353CC}">
                <c16:uniqueId val="{0000000B-D0E3-42CE-9E9F-06D31149668C}"/>
              </c:ext>
            </c:extLst>
          </c:dPt>
          <c:dPt>
            <c:idx val="6"/>
            <c:bubble3D val="0"/>
            <c:spPr>
              <a:solidFill>
                <a:schemeClr val="accent6">
                  <a:lumMod val="60000"/>
                  <a:lumOff val="40000"/>
                </a:schemeClr>
              </a:solidFill>
              <a:ln w="6350">
                <a:solidFill>
                  <a:sysClr val="windowText" lastClr="000000"/>
                </a:solidFill>
              </a:ln>
              <a:effectLst/>
            </c:spPr>
            <c:extLst>
              <c:ext xmlns:c16="http://schemas.microsoft.com/office/drawing/2014/chart" uri="{C3380CC4-5D6E-409C-BE32-E72D297353CC}">
                <c16:uniqueId val="{0000000D-D0E3-42CE-9E9F-06D31149668C}"/>
              </c:ext>
            </c:extLst>
          </c:dPt>
          <c:dPt>
            <c:idx val="7"/>
            <c:bubble3D val="0"/>
            <c:spPr>
              <a:solidFill>
                <a:schemeClr val="accent6">
                  <a:lumMod val="60000"/>
                  <a:lumOff val="40000"/>
                </a:schemeClr>
              </a:solidFill>
              <a:ln w="6350">
                <a:solidFill>
                  <a:sysClr val="windowText" lastClr="000000"/>
                </a:solidFill>
              </a:ln>
              <a:effectLst/>
            </c:spPr>
            <c:extLst>
              <c:ext xmlns:c16="http://schemas.microsoft.com/office/drawing/2014/chart" uri="{C3380CC4-5D6E-409C-BE32-E72D297353CC}">
                <c16:uniqueId val="{0000000F-D0E3-42CE-9E9F-06D31149668C}"/>
              </c:ext>
            </c:extLst>
          </c:dPt>
          <c:dPt>
            <c:idx val="8"/>
            <c:bubble3D val="0"/>
            <c:spPr>
              <a:solidFill>
                <a:schemeClr val="bg2">
                  <a:lumMod val="90000"/>
                </a:schemeClr>
              </a:solidFill>
              <a:ln w="6350">
                <a:solidFill>
                  <a:sysClr val="windowText" lastClr="000000"/>
                </a:solidFill>
              </a:ln>
              <a:effectLst/>
            </c:spPr>
            <c:extLst>
              <c:ext xmlns:c16="http://schemas.microsoft.com/office/drawing/2014/chart" uri="{C3380CC4-5D6E-409C-BE32-E72D297353CC}">
                <c16:uniqueId val="{00000002-DE1C-4AAA-8CD2-72B3DAF5140D}"/>
              </c:ext>
            </c:extLst>
          </c:dPt>
          <c:dPt>
            <c:idx val="9"/>
            <c:bubble3D val="0"/>
            <c:spPr>
              <a:solidFill>
                <a:schemeClr val="accent4">
                  <a:lumMod val="60000"/>
                  <a:lumOff val="40000"/>
                </a:schemeClr>
              </a:solidFill>
              <a:ln w="6350">
                <a:solidFill>
                  <a:sysClr val="windowText" lastClr="000000"/>
                </a:solidFill>
              </a:ln>
              <a:effectLst/>
            </c:spPr>
            <c:extLst>
              <c:ext xmlns:c16="http://schemas.microsoft.com/office/drawing/2014/chart" uri="{C3380CC4-5D6E-409C-BE32-E72D297353CC}">
                <c16:uniqueId val="{00000013-D0E3-42CE-9E9F-06D31149668C}"/>
              </c:ext>
            </c:extLst>
          </c:dPt>
          <c:dPt>
            <c:idx val="10"/>
            <c:bubble3D val="0"/>
            <c:spPr>
              <a:solidFill>
                <a:schemeClr val="accent6">
                  <a:lumMod val="60000"/>
                  <a:lumOff val="40000"/>
                </a:schemeClr>
              </a:solidFill>
              <a:ln w="6350">
                <a:solidFill>
                  <a:sysClr val="windowText" lastClr="000000"/>
                </a:solidFill>
              </a:ln>
              <a:effectLst/>
            </c:spPr>
            <c:extLst>
              <c:ext xmlns:c16="http://schemas.microsoft.com/office/drawing/2014/chart" uri="{C3380CC4-5D6E-409C-BE32-E72D297353CC}">
                <c16:uniqueId val="{00000003-DE1C-4AAA-8CD2-72B3DAF5140D}"/>
              </c:ext>
            </c:extLst>
          </c:dPt>
          <c:dLbls>
            <c:dLbl>
              <c:idx val="1"/>
              <c:spPr>
                <a:noFill/>
                <a:ln>
                  <a:noFill/>
                </a:ln>
                <a:effectLst/>
              </c:spPr>
              <c:txPr>
                <a:bodyPr rot="0" spcFirstLastPara="1" vertOverflow="ellipsis" vert="horz" wrap="square" lIns="38100" tIns="19050" rIns="38100" bIns="19050" anchor="ctr" anchorCtr="1">
                  <a:noAutofit/>
                </a:bodyPr>
                <a:lstStyle/>
                <a:p>
                  <a:pPr>
                    <a:defRPr sz="800" b="1" i="0" u="none" strike="noStrike" kern="1200" baseline="0">
                      <a:solidFill>
                        <a:schemeClr val="tx1">
                          <a:lumMod val="75000"/>
                          <a:lumOff val="25000"/>
                        </a:schemeClr>
                      </a:solidFill>
                      <a:latin typeface="+mn-lt"/>
                      <a:ea typeface="+mn-ea"/>
                      <a:cs typeface="+mn-cs"/>
                    </a:defRPr>
                  </a:pPr>
                  <a:endParaRPr lang="en-US"/>
                </a:p>
              </c:txPr>
              <c:showLegendKey val="0"/>
              <c:showVal val="0"/>
              <c:showCatName val="1"/>
              <c:showSerName val="0"/>
              <c:showPercent val="0"/>
              <c:showBubbleSize val="0"/>
              <c:extLst>
                <c:ext xmlns:c15="http://schemas.microsoft.com/office/drawing/2012/chart" uri="{CE6537A1-D6FC-4f65-9D91-7224C49458BB}">
                  <c15:spPr xmlns:c15="http://schemas.microsoft.com/office/drawing/2012/chart">
                    <a:prstGeom prst="rect">
                      <a:avLst/>
                    </a:prstGeom>
                  </c15:spPr>
                </c:ext>
                <c:ext xmlns:c16="http://schemas.microsoft.com/office/drawing/2014/chart" uri="{C3380CC4-5D6E-409C-BE32-E72D297353CC}">
                  <c16:uniqueId val="{00000003-D0E3-42CE-9E9F-06D31149668C}"/>
                </c:ext>
              </c:extLst>
            </c:dLbl>
            <c:dLbl>
              <c:idx val="4"/>
              <c:layout>
                <c:manualLayout>
                  <c:x val="8.0165211874971727E-3"/>
                  <c:y val="-4.5163492946927253E-3"/>
                </c:manualLayout>
              </c:layout>
              <c:spPr>
                <a:noFill/>
                <a:ln>
                  <a:noFill/>
                </a:ln>
                <a:effectLst/>
              </c:spPr>
              <c:txPr>
                <a:bodyPr rot="0" spcFirstLastPara="1" vertOverflow="ellipsis" vert="horz" wrap="square" lIns="38100" tIns="19050" rIns="38100" bIns="19050" anchor="ctr" anchorCtr="1">
                  <a:noAutofit/>
                </a:bodyPr>
                <a:lstStyle/>
                <a:p>
                  <a:pPr>
                    <a:defRPr sz="800" b="1" i="0" u="none" strike="noStrike" kern="1200" baseline="0">
                      <a:solidFill>
                        <a:schemeClr val="tx1">
                          <a:lumMod val="75000"/>
                          <a:lumOff val="25000"/>
                        </a:schemeClr>
                      </a:solidFill>
                      <a:latin typeface="+mn-lt"/>
                      <a:ea typeface="+mn-ea"/>
                      <a:cs typeface="+mn-cs"/>
                    </a:defRPr>
                  </a:pPr>
                  <a:endParaRPr lang="en-US"/>
                </a:p>
              </c:txPr>
              <c:showLegendKey val="0"/>
              <c:showVal val="0"/>
              <c:showCatName val="1"/>
              <c:showSerName val="0"/>
              <c:showPercent val="0"/>
              <c:showBubbleSize val="0"/>
              <c:extLst>
                <c:ext xmlns:c15="http://schemas.microsoft.com/office/drawing/2012/chart" uri="{CE6537A1-D6FC-4f65-9D91-7224C49458BB}">
                  <c15:layout>
                    <c:manualLayout>
                      <c:w val="0.13614725150099366"/>
                      <c:h val="0.16101560557334754"/>
                    </c:manualLayout>
                  </c15:layout>
                </c:ext>
                <c:ext xmlns:c16="http://schemas.microsoft.com/office/drawing/2014/chart" uri="{C3380CC4-5D6E-409C-BE32-E72D297353CC}">
                  <c16:uniqueId val="{00000009-D0E3-42CE-9E9F-06D31149668C}"/>
                </c:ext>
              </c:extLst>
            </c:dLbl>
            <c:dLbl>
              <c:idx val="5"/>
              <c:layout>
                <c:manualLayout>
                  <c:x val="4.8989285772961945E-17"/>
                  <c:y val="1.8066108442882825E-2"/>
                </c:manualLayout>
              </c:layout>
              <c:spPr>
                <a:noFill/>
                <a:ln>
                  <a:noFill/>
                </a:ln>
                <a:effectLst/>
              </c:spPr>
              <c:txPr>
                <a:bodyPr rot="0" spcFirstLastPara="1" vertOverflow="ellipsis" vert="horz" wrap="square" lIns="38100" tIns="19050" rIns="38100" bIns="19050" anchor="ctr" anchorCtr="1">
                  <a:noAutofit/>
                </a:bodyPr>
                <a:lstStyle/>
                <a:p>
                  <a:pPr>
                    <a:defRPr sz="800" b="1" i="0" u="none" strike="noStrike" kern="1200" baseline="0">
                      <a:solidFill>
                        <a:schemeClr val="tx1">
                          <a:lumMod val="75000"/>
                          <a:lumOff val="25000"/>
                        </a:schemeClr>
                      </a:solidFill>
                      <a:latin typeface="+mn-lt"/>
                      <a:ea typeface="+mn-ea"/>
                      <a:cs typeface="+mn-cs"/>
                    </a:defRPr>
                  </a:pPr>
                  <a:endParaRPr lang="en-US"/>
                </a:p>
              </c:txPr>
              <c:showLegendKey val="0"/>
              <c:showVal val="0"/>
              <c:showCatName val="1"/>
              <c:showSerName val="0"/>
              <c:showPercent val="0"/>
              <c:showBubbleSize val="0"/>
              <c:extLst>
                <c:ext xmlns:c15="http://schemas.microsoft.com/office/drawing/2012/chart" uri="{CE6537A1-D6FC-4f65-9D91-7224C49458BB}">
                  <c15:layout>
                    <c:manualLayout>
                      <c:w val="0.15715053701223625"/>
                      <c:h val="0.11345490471605066"/>
                    </c:manualLayout>
                  </c15:layout>
                </c:ext>
                <c:ext xmlns:c16="http://schemas.microsoft.com/office/drawing/2014/chart" uri="{C3380CC4-5D6E-409C-BE32-E72D297353CC}">
                  <c16:uniqueId val="{0000000B-D0E3-42CE-9E9F-06D31149668C}"/>
                </c:ext>
              </c:extLst>
            </c:dLbl>
            <c:dLbl>
              <c:idx val="7"/>
              <c:spPr>
                <a:noFill/>
                <a:ln>
                  <a:noFill/>
                </a:ln>
                <a:effectLst/>
              </c:spPr>
              <c:txPr>
                <a:bodyPr rot="0" spcFirstLastPara="1" vertOverflow="ellipsis" vert="horz" wrap="square" lIns="38100" tIns="19050" rIns="38100" bIns="19050" anchor="ctr" anchorCtr="1">
                  <a:noAutofit/>
                </a:bodyPr>
                <a:lstStyle/>
                <a:p>
                  <a:pPr>
                    <a:defRPr sz="800" b="1" i="0" u="none" strike="noStrike" kern="1200" baseline="0">
                      <a:solidFill>
                        <a:schemeClr val="tx1">
                          <a:lumMod val="75000"/>
                          <a:lumOff val="25000"/>
                        </a:schemeClr>
                      </a:solidFill>
                      <a:latin typeface="+mn-lt"/>
                      <a:ea typeface="+mn-ea"/>
                      <a:cs typeface="+mn-cs"/>
                    </a:defRPr>
                  </a:pPr>
                  <a:endParaRPr lang="en-US"/>
                </a:p>
              </c:txPr>
              <c:showLegendKey val="0"/>
              <c:showVal val="0"/>
              <c:showCatName val="1"/>
              <c:showSerName val="0"/>
              <c:showPercent val="0"/>
              <c:showBubbleSize val="0"/>
              <c:extLst>
                <c:ext xmlns:c15="http://schemas.microsoft.com/office/drawing/2012/chart" uri="{CE6537A1-D6FC-4f65-9D91-7224C49458BB}">
                  <c15:spPr xmlns:c15="http://schemas.microsoft.com/office/drawing/2012/chart">
                    <a:prstGeom prst="rect">
                      <a:avLst/>
                    </a:prstGeom>
                  </c15:spPr>
                </c:ext>
                <c:ext xmlns:c16="http://schemas.microsoft.com/office/drawing/2014/chart" uri="{C3380CC4-5D6E-409C-BE32-E72D297353CC}">
                  <c16:uniqueId val="{0000000F-D0E3-42CE-9E9F-06D31149668C}"/>
                </c:ext>
              </c:extLst>
            </c:dLbl>
            <c:dLbl>
              <c:idx val="8"/>
              <c:spPr>
                <a:noFill/>
                <a:ln>
                  <a:noFill/>
                </a:ln>
                <a:effectLst/>
              </c:spPr>
              <c:txPr>
                <a:bodyPr rot="0" spcFirstLastPara="1" vertOverflow="ellipsis" vert="horz" wrap="square" lIns="38100" tIns="19050" rIns="38100" bIns="19050" anchor="ctr" anchorCtr="1">
                  <a:noAutofit/>
                </a:bodyPr>
                <a:lstStyle/>
                <a:p>
                  <a:pPr>
                    <a:defRPr sz="800" b="1" i="0" u="none" strike="noStrike" kern="1200" baseline="0">
                      <a:solidFill>
                        <a:schemeClr val="tx1">
                          <a:lumMod val="75000"/>
                          <a:lumOff val="25000"/>
                        </a:schemeClr>
                      </a:solidFill>
                      <a:latin typeface="+mn-lt"/>
                      <a:ea typeface="+mn-ea"/>
                      <a:cs typeface="+mn-cs"/>
                    </a:defRPr>
                  </a:pPr>
                  <a:endParaRPr lang="en-US"/>
                </a:p>
              </c:txPr>
              <c:showLegendKey val="0"/>
              <c:showVal val="0"/>
              <c:showCatName val="1"/>
              <c:showSerName val="0"/>
              <c:showPercent val="0"/>
              <c:showBubbleSize val="0"/>
              <c:extLst>
                <c:ext xmlns:c15="http://schemas.microsoft.com/office/drawing/2012/chart" uri="{CE6537A1-D6FC-4f65-9D91-7224C49458BB}">
                  <c15:spPr xmlns:c15="http://schemas.microsoft.com/office/drawing/2012/chart">
                    <a:prstGeom prst="rect">
                      <a:avLst/>
                    </a:prstGeom>
                  </c15:spPr>
                </c:ext>
                <c:ext xmlns:c16="http://schemas.microsoft.com/office/drawing/2014/chart" uri="{C3380CC4-5D6E-409C-BE32-E72D297353CC}">
                  <c16:uniqueId val="{00000002-DE1C-4AAA-8CD2-72B3DAF5140D}"/>
                </c:ext>
              </c:extLst>
            </c:dLbl>
            <c:dLbl>
              <c:idx val="9"/>
              <c:layout>
                <c:manualLayout>
                  <c:x val="-2.6721737291657242E-3"/>
                  <c:y val="1.7781602793972914E-7"/>
                </c:manualLayout>
              </c:layout>
              <c:spPr>
                <a:noFill/>
                <a:ln>
                  <a:noFill/>
                </a:ln>
                <a:effectLst/>
              </c:spPr>
              <c:txPr>
                <a:bodyPr rot="0" spcFirstLastPara="1" vertOverflow="ellipsis" vert="horz" wrap="square" lIns="38100" tIns="19050" rIns="38100" bIns="19050" anchor="ctr" anchorCtr="1">
                  <a:noAutofit/>
                </a:bodyPr>
                <a:lstStyle/>
                <a:p>
                  <a:pPr>
                    <a:defRPr sz="800" b="1" i="0" u="none" strike="noStrike" kern="1200" baseline="0">
                      <a:solidFill>
                        <a:schemeClr val="tx1">
                          <a:lumMod val="75000"/>
                          <a:lumOff val="25000"/>
                        </a:schemeClr>
                      </a:solidFill>
                      <a:latin typeface="+mn-lt"/>
                      <a:ea typeface="+mn-ea"/>
                      <a:cs typeface="+mn-cs"/>
                    </a:defRPr>
                  </a:pPr>
                  <a:endParaRPr lang="en-US"/>
                </a:p>
              </c:txPr>
              <c:showLegendKey val="0"/>
              <c:showVal val="0"/>
              <c:showCatName val="1"/>
              <c:showSerName val="0"/>
              <c:showPercent val="0"/>
              <c:showBubbleSize val="0"/>
              <c:extLst>
                <c:ext xmlns:c15="http://schemas.microsoft.com/office/drawing/2012/chart" uri="{CE6537A1-D6FC-4f65-9D91-7224C49458BB}">
                  <c15:layout>
                    <c:manualLayout>
                      <c:w val="0.16719791023389938"/>
                      <c:h val="0.11862638912299381"/>
                    </c:manualLayout>
                  </c15:layout>
                </c:ext>
                <c:ext xmlns:c16="http://schemas.microsoft.com/office/drawing/2014/chart" uri="{C3380CC4-5D6E-409C-BE32-E72D297353CC}">
                  <c16:uniqueId val="{00000013-D0E3-42CE-9E9F-06D31149668C}"/>
                </c:ext>
              </c:extLst>
            </c:dLbl>
            <c:dLbl>
              <c:idx val="10"/>
              <c:spPr>
                <a:noFill/>
                <a:ln>
                  <a:noFill/>
                </a:ln>
                <a:effectLst/>
              </c:spPr>
              <c:txPr>
                <a:bodyPr rot="0" spcFirstLastPara="1" vertOverflow="ellipsis" vert="horz" wrap="square" lIns="38100" tIns="19050" rIns="38100" bIns="19050" anchor="ctr" anchorCtr="1">
                  <a:noAutofit/>
                </a:bodyPr>
                <a:lstStyle/>
                <a:p>
                  <a:pPr>
                    <a:defRPr sz="800" b="1" i="0" u="none" strike="noStrike" kern="1200" baseline="0">
                      <a:solidFill>
                        <a:schemeClr val="tx1">
                          <a:lumMod val="75000"/>
                          <a:lumOff val="25000"/>
                        </a:schemeClr>
                      </a:solidFill>
                      <a:latin typeface="+mn-lt"/>
                      <a:ea typeface="+mn-ea"/>
                      <a:cs typeface="+mn-cs"/>
                    </a:defRPr>
                  </a:pPr>
                  <a:endParaRPr lang="en-US"/>
                </a:p>
              </c:txPr>
              <c:showLegendKey val="0"/>
              <c:showVal val="0"/>
              <c:showCatName val="1"/>
              <c:showSerName val="0"/>
              <c:showPercent val="0"/>
              <c:showBubbleSize val="0"/>
              <c:extLst>
                <c:ext xmlns:c15="http://schemas.microsoft.com/office/drawing/2012/chart" uri="{CE6537A1-D6FC-4f65-9D91-7224C49458BB}">
                  <c15:spPr xmlns:c15="http://schemas.microsoft.com/office/drawing/2012/chart">
                    <a:prstGeom prst="rect">
                      <a:avLst/>
                    </a:prstGeom>
                  </c15:spPr>
                </c:ext>
                <c:ext xmlns:c16="http://schemas.microsoft.com/office/drawing/2014/chart" uri="{C3380CC4-5D6E-409C-BE32-E72D297353CC}">
                  <c16:uniqueId val="{00000003-DE1C-4AAA-8CD2-72B3DAF5140D}"/>
                </c:ext>
              </c:extLst>
            </c:dLbl>
            <c:spPr>
              <a:noFill/>
              <a:ln>
                <a:noFill/>
              </a:ln>
              <a:effectLst/>
            </c:spPr>
            <c:txPr>
              <a:bodyPr rot="0" spcFirstLastPara="1" vertOverflow="ellipsis" vert="horz" wrap="square" lIns="38100" tIns="19050" rIns="38100" bIns="19050" anchor="ctr" anchorCtr="1">
                <a:spAutoFit/>
              </a:bodyPr>
              <a:lstStyle/>
              <a:p>
                <a:pPr>
                  <a:defRPr sz="800" b="1" i="0" u="none" strike="noStrike" kern="1200" baseline="0">
                    <a:solidFill>
                      <a:schemeClr val="tx1">
                        <a:lumMod val="75000"/>
                        <a:lumOff val="25000"/>
                      </a:schemeClr>
                    </a:solidFill>
                    <a:latin typeface="+mn-lt"/>
                    <a:ea typeface="+mn-ea"/>
                    <a:cs typeface="+mn-cs"/>
                  </a:defRPr>
                </a:pPr>
                <a:endParaRPr lang="en-US"/>
              </a:p>
            </c:txPr>
            <c:showLegendKey val="0"/>
            <c:showVal val="0"/>
            <c:showCatName val="1"/>
            <c:showSerName val="0"/>
            <c:showPercent val="0"/>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Dash!$P$29:$P$39</c:f>
              <c:strCache>
                <c:ptCount val="11"/>
                <c:pt idx="0">
                  <c:v>Food</c:v>
                </c:pt>
                <c:pt idx="1">
                  <c:v>Health &amp; Wellbeing</c:v>
                </c:pt>
                <c:pt idx="2">
                  <c:v>Housing</c:v>
                </c:pt>
                <c:pt idx="3">
                  <c:v>Education</c:v>
                </c:pt>
                <c:pt idx="4">
                  <c:v>Built Community</c:v>
                </c:pt>
                <c:pt idx="5">
                  <c:v>Cultural Community</c:v>
                </c:pt>
                <c:pt idx="6">
                  <c:v>Accessibility</c:v>
                </c:pt>
                <c:pt idx="7">
                  <c:v>Local Economy &amp; Jobs</c:v>
                </c:pt>
                <c:pt idx="8">
                  <c:v>Safety</c:v>
                </c:pt>
                <c:pt idx="9">
                  <c:v>Democratic Voice</c:v>
                </c:pt>
                <c:pt idx="10">
                  <c:v>Equity</c:v>
                </c:pt>
              </c:strCache>
            </c:strRef>
          </c:cat>
          <c:val>
            <c:numRef>
              <c:f>Dash!$Q$29:$Q$39</c:f>
              <c:numCache>
                <c:formatCode>General</c:formatCode>
                <c:ptCount val="11"/>
                <c:pt idx="0">
                  <c:v>2</c:v>
                </c:pt>
                <c:pt idx="1">
                  <c:v>2</c:v>
                </c:pt>
                <c:pt idx="2">
                  <c:v>2</c:v>
                </c:pt>
                <c:pt idx="3">
                  <c:v>2</c:v>
                </c:pt>
                <c:pt idx="4">
                  <c:v>2</c:v>
                </c:pt>
                <c:pt idx="5">
                  <c:v>2</c:v>
                </c:pt>
                <c:pt idx="6">
                  <c:v>2</c:v>
                </c:pt>
                <c:pt idx="7">
                  <c:v>2</c:v>
                </c:pt>
                <c:pt idx="8">
                  <c:v>2</c:v>
                </c:pt>
                <c:pt idx="9">
                  <c:v>2</c:v>
                </c:pt>
                <c:pt idx="10">
                  <c:v>2</c:v>
                </c:pt>
              </c:numCache>
            </c:numRef>
          </c:val>
          <c:extLst>
            <c:ext xmlns:c16="http://schemas.microsoft.com/office/drawing/2014/chart" uri="{C3380CC4-5D6E-409C-BE32-E72D297353CC}">
              <c16:uniqueId val="{00000000-DE1C-4AAA-8CD2-72B3DAF5140D}"/>
            </c:ext>
          </c:extLst>
        </c:ser>
        <c:dLbls>
          <c:showLegendKey val="0"/>
          <c:showVal val="1"/>
          <c:showCatName val="0"/>
          <c:showSerName val="0"/>
          <c:showPercent val="0"/>
          <c:showBubbleSize val="0"/>
          <c:showLeaderLines val="1"/>
        </c:dLbls>
        <c:firstSliceAng val="0"/>
        <c:holeSize val="45"/>
      </c:doughnutChart>
      <c:spPr>
        <a:noFill/>
        <a:ln>
          <a:noFill/>
        </a:ln>
        <a:effectLst/>
      </c:spPr>
    </c:plotArea>
    <c:plotVisOnly val="1"/>
    <c:dispBlanksAs val="gap"/>
    <c:showDLblsOverMax val="0"/>
  </c:chart>
  <c:spPr>
    <a:no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GB"/>
              <a:t>Electric Vehicle Charging Points</a:t>
            </a:r>
          </a:p>
        </c:rich>
      </c:tx>
      <c:overlay val="0"/>
      <c:spPr>
        <a:noFill/>
        <a:ln>
          <a:noFill/>
        </a:ln>
        <a:effectLst/>
      </c:spPr>
    </c:title>
    <c:autoTitleDeleted val="0"/>
    <c:plotArea>
      <c:layout>
        <c:manualLayout>
          <c:layoutTarget val="inner"/>
          <c:xMode val="edge"/>
          <c:yMode val="edge"/>
          <c:x val="0.21720684409163302"/>
          <c:y val="0.10456402741261153"/>
          <c:w val="0.55310170518616064"/>
          <c:h val="0.84955346752295158"/>
        </c:manualLayout>
      </c:layout>
      <c:doughnutChart>
        <c:varyColors val="1"/>
        <c:ser>
          <c:idx val="0"/>
          <c:order val="0"/>
          <c:spPr>
            <a:solidFill>
              <a:schemeClr val="bg2">
                <a:lumMod val="90000"/>
              </a:schemeClr>
            </a:solidFill>
            <a:ln w="6350">
              <a:solidFill>
                <a:sysClr val="windowText" lastClr="000000"/>
              </a:solidFill>
            </a:ln>
          </c:spPr>
          <c:explosion val="12"/>
          <c:dPt>
            <c:idx val="0"/>
            <c:bubble3D val="0"/>
            <c:spPr>
              <a:solidFill>
                <a:schemeClr val="accent6">
                  <a:lumMod val="60000"/>
                  <a:lumOff val="40000"/>
                </a:schemeClr>
              </a:solidFill>
              <a:ln w="6350">
                <a:solidFill>
                  <a:sysClr val="windowText" lastClr="000000"/>
                </a:solidFill>
              </a:ln>
              <a:effectLst/>
            </c:spPr>
            <c:extLst>
              <c:ext xmlns:c16="http://schemas.microsoft.com/office/drawing/2014/chart" uri="{C3380CC4-5D6E-409C-BE32-E72D297353CC}">
                <c16:uniqueId val="{00000005-7176-42B3-8B56-03FEE241D0B3}"/>
              </c:ext>
            </c:extLst>
          </c:dPt>
          <c:dPt>
            <c:idx val="1"/>
            <c:bubble3D val="0"/>
            <c:spPr>
              <a:solidFill>
                <a:schemeClr val="accent6">
                  <a:lumMod val="60000"/>
                  <a:lumOff val="40000"/>
                </a:schemeClr>
              </a:solidFill>
              <a:ln w="6350">
                <a:solidFill>
                  <a:sysClr val="windowText" lastClr="000000"/>
                </a:solidFill>
              </a:ln>
              <a:effectLst/>
            </c:spPr>
            <c:extLst>
              <c:ext xmlns:c16="http://schemas.microsoft.com/office/drawing/2014/chart" uri="{C3380CC4-5D6E-409C-BE32-E72D297353CC}">
                <c16:uniqueId val="{00000003-E368-4A78-A513-050AF5686262}"/>
              </c:ext>
            </c:extLst>
          </c:dPt>
          <c:dPt>
            <c:idx val="2"/>
            <c:bubble3D val="0"/>
            <c:spPr>
              <a:solidFill>
                <a:schemeClr val="accent6">
                  <a:lumMod val="60000"/>
                  <a:lumOff val="40000"/>
                </a:schemeClr>
              </a:solidFill>
              <a:ln w="6350">
                <a:solidFill>
                  <a:sysClr val="windowText" lastClr="000000"/>
                </a:solidFill>
              </a:ln>
              <a:effectLst/>
            </c:spPr>
            <c:extLst>
              <c:ext xmlns:c16="http://schemas.microsoft.com/office/drawing/2014/chart" uri="{C3380CC4-5D6E-409C-BE32-E72D297353CC}">
                <c16:uniqueId val="{00000004-7176-42B3-8B56-03FEE241D0B3}"/>
              </c:ext>
            </c:extLst>
          </c:dPt>
          <c:dPt>
            <c:idx val="3"/>
            <c:bubble3D val="0"/>
            <c:spPr>
              <a:solidFill>
                <a:schemeClr val="bg2">
                  <a:lumMod val="90000"/>
                </a:schemeClr>
              </a:solidFill>
              <a:ln w="6350">
                <a:solidFill>
                  <a:sysClr val="windowText" lastClr="000000"/>
                </a:solidFill>
              </a:ln>
              <a:effectLst/>
            </c:spPr>
            <c:extLst>
              <c:ext xmlns:c16="http://schemas.microsoft.com/office/drawing/2014/chart" uri="{C3380CC4-5D6E-409C-BE32-E72D297353CC}">
                <c16:uniqueId val="{00000007-E368-4A78-A513-050AF5686262}"/>
              </c:ext>
            </c:extLst>
          </c:dPt>
          <c:dPt>
            <c:idx val="4"/>
            <c:bubble3D val="0"/>
            <c:spPr>
              <a:solidFill>
                <a:schemeClr val="bg2">
                  <a:lumMod val="90000"/>
                </a:schemeClr>
              </a:solidFill>
              <a:ln w="6350">
                <a:solidFill>
                  <a:sysClr val="windowText" lastClr="000000"/>
                </a:solidFill>
              </a:ln>
              <a:effectLst/>
            </c:spPr>
            <c:extLst>
              <c:ext xmlns:c16="http://schemas.microsoft.com/office/drawing/2014/chart" uri="{C3380CC4-5D6E-409C-BE32-E72D297353CC}">
                <c16:uniqueId val="{00000009-E368-4A78-A513-050AF5686262}"/>
              </c:ext>
            </c:extLst>
          </c:dPt>
          <c:dPt>
            <c:idx val="5"/>
            <c:bubble3D val="0"/>
            <c:spPr>
              <a:solidFill>
                <a:schemeClr val="bg2">
                  <a:lumMod val="90000"/>
                </a:schemeClr>
              </a:solidFill>
              <a:ln w="6350">
                <a:solidFill>
                  <a:sysClr val="windowText" lastClr="000000"/>
                </a:solidFill>
              </a:ln>
              <a:effectLst/>
            </c:spPr>
            <c:extLst>
              <c:ext xmlns:c16="http://schemas.microsoft.com/office/drawing/2014/chart" uri="{C3380CC4-5D6E-409C-BE32-E72D297353CC}">
                <c16:uniqueId val="{00000007-7176-42B3-8B56-03FEE241D0B3}"/>
              </c:ext>
            </c:extLst>
          </c:dPt>
          <c:dPt>
            <c:idx val="6"/>
            <c:bubble3D val="0"/>
            <c:spPr>
              <a:solidFill>
                <a:schemeClr val="accent6">
                  <a:lumMod val="60000"/>
                  <a:lumOff val="40000"/>
                </a:schemeClr>
              </a:solidFill>
              <a:ln w="6350">
                <a:solidFill>
                  <a:sysClr val="windowText" lastClr="000000"/>
                </a:solidFill>
              </a:ln>
              <a:effectLst/>
            </c:spPr>
            <c:extLst>
              <c:ext xmlns:c16="http://schemas.microsoft.com/office/drawing/2014/chart" uri="{C3380CC4-5D6E-409C-BE32-E72D297353CC}">
                <c16:uniqueId val="{00000006-7176-42B3-8B56-03FEE241D0B3}"/>
              </c:ext>
            </c:extLst>
          </c:dPt>
          <c:dPt>
            <c:idx val="7"/>
            <c:bubble3D val="0"/>
            <c:spPr>
              <a:solidFill>
                <a:schemeClr val="accent4">
                  <a:lumMod val="60000"/>
                  <a:lumOff val="40000"/>
                </a:schemeClr>
              </a:solidFill>
              <a:ln w="6350">
                <a:solidFill>
                  <a:sysClr val="windowText" lastClr="000000"/>
                </a:solidFill>
              </a:ln>
              <a:effectLst/>
            </c:spPr>
            <c:extLst>
              <c:ext xmlns:c16="http://schemas.microsoft.com/office/drawing/2014/chart" uri="{C3380CC4-5D6E-409C-BE32-E72D297353CC}">
                <c16:uniqueId val="{0000000F-E368-4A78-A513-050AF5686262}"/>
              </c:ext>
            </c:extLst>
          </c:dPt>
          <c:dPt>
            <c:idx val="8"/>
            <c:bubble3D val="0"/>
            <c:spPr>
              <a:solidFill>
                <a:schemeClr val="bg2">
                  <a:lumMod val="90000"/>
                </a:schemeClr>
              </a:solidFill>
              <a:ln w="6350">
                <a:solidFill>
                  <a:sysClr val="windowText" lastClr="000000"/>
                </a:solidFill>
              </a:ln>
              <a:effectLst/>
            </c:spPr>
            <c:extLst>
              <c:ext xmlns:c16="http://schemas.microsoft.com/office/drawing/2014/chart" uri="{C3380CC4-5D6E-409C-BE32-E72D297353CC}">
                <c16:uniqueId val="{00000011-E368-4A78-A513-050AF5686262}"/>
              </c:ext>
            </c:extLst>
          </c:dPt>
          <c:dPt>
            <c:idx val="9"/>
            <c:bubble3D val="0"/>
            <c:spPr>
              <a:solidFill>
                <a:schemeClr val="accent4">
                  <a:lumMod val="60000"/>
                  <a:lumOff val="40000"/>
                </a:schemeClr>
              </a:solidFill>
              <a:ln w="6350">
                <a:solidFill>
                  <a:sysClr val="windowText" lastClr="000000"/>
                </a:solidFill>
              </a:ln>
            </c:spPr>
            <c:extLst>
              <c:ext xmlns:c16="http://schemas.microsoft.com/office/drawing/2014/chart" uri="{C3380CC4-5D6E-409C-BE32-E72D297353CC}">
                <c16:uniqueId val="{00000012-A073-4BF6-8669-F7A951DEE542}"/>
              </c:ext>
            </c:extLst>
          </c:dPt>
          <c:dLbls>
            <c:dLbl>
              <c:idx val="0"/>
              <c:spPr>
                <a:noFill/>
                <a:ln>
                  <a:noFill/>
                </a:ln>
                <a:effectLst/>
              </c:spPr>
              <c:txPr>
                <a:bodyPr rot="0" spcFirstLastPara="1" vertOverflow="ellipsis" vert="horz" wrap="square" lIns="38100" tIns="19050" rIns="38100" bIns="19050" anchor="ctr" anchorCtr="1">
                  <a:noAutofit/>
                </a:bodyPr>
                <a:lstStyle/>
                <a:p>
                  <a:pPr>
                    <a:defRPr sz="800" b="1" i="0" u="none" strike="noStrike" kern="1200" baseline="0">
                      <a:solidFill>
                        <a:schemeClr val="tx1">
                          <a:lumMod val="75000"/>
                          <a:lumOff val="25000"/>
                        </a:schemeClr>
                      </a:solidFill>
                      <a:latin typeface="+mn-lt"/>
                      <a:ea typeface="+mn-ea"/>
                      <a:cs typeface="+mn-cs"/>
                    </a:defRPr>
                  </a:pPr>
                  <a:endParaRPr lang="en-US"/>
                </a:p>
              </c:txPr>
              <c:showLegendKey val="0"/>
              <c:showVal val="0"/>
              <c:showCatName val="1"/>
              <c:showSerName val="0"/>
              <c:showPercent val="0"/>
              <c:showBubbleSize val="0"/>
              <c:extLst>
                <c:ext xmlns:c15="http://schemas.microsoft.com/office/drawing/2012/chart" uri="{CE6537A1-D6FC-4f65-9D91-7224C49458BB}">
                  <c15:spPr xmlns:c15="http://schemas.microsoft.com/office/drawing/2012/chart">
                    <a:prstGeom prst="rect">
                      <a:avLst/>
                    </a:prstGeom>
                  </c15:spPr>
                </c:ext>
                <c:ext xmlns:c16="http://schemas.microsoft.com/office/drawing/2014/chart" uri="{C3380CC4-5D6E-409C-BE32-E72D297353CC}">
                  <c16:uniqueId val="{00000005-7176-42B3-8B56-03FEE241D0B3}"/>
                </c:ext>
              </c:extLst>
            </c:dLbl>
            <c:dLbl>
              <c:idx val="2"/>
              <c:spPr>
                <a:noFill/>
                <a:ln>
                  <a:noFill/>
                </a:ln>
                <a:effectLst/>
              </c:spPr>
              <c:txPr>
                <a:bodyPr rot="0" spcFirstLastPara="1" vertOverflow="ellipsis" vert="horz" wrap="square" lIns="38100" tIns="19050" rIns="38100" bIns="19050" anchor="ctr" anchorCtr="1">
                  <a:noAutofit/>
                </a:bodyPr>
                <a:lstStyle/>
                <a:p>
                  <a:pPr>
                    <a:defRPr sz="800" b="1" i="0" u="none" strike="noStrike" kern="1200" baseline="0">
                      <a:solidFill>
                        <a:schemeClr val="tx1">
                          <a:lumMod val="75000"/>
                          <a:lumOff val="25000"/>
                        </a:schemeClr>
                      </a:solidFill>
                      <a:latin typeface="+mn-lt"/>
                      <a:ea typeface="+mn-ea"/>
                      <a:cs typeface="+mn-cs"/>
                    </a:defRPr>
                  </a:pPr>
                  <a:endParaRPr lang="en-US"/>
                </a:p>
              </c:txPr>
              <c:showLegendKey val="0"/>
              <c:showVal val="0"/>
              <c:showCatName val="1"/>
              <c:showSerName val="0"/>
              <c:showPercent val="0"/>
              <c:showBubbleSize val="0"/>
              <c:extLst>
                <c:ext xmlns:c15="http://schemas.microsoft.com/office/drawing/2012/chart" uri="{CE6537A1-D6FC-4f65-9D91-7224C49458BB}">
                  <c15:spPr xmlns:c15="http://schemas.microsoft.com/office/drawing/2012/chart">
                    <a:prstGeom prst="rect">
                      <a:avLst/>
                    </a:prstGeom>
                  </c15:spPr>
                </c:ext>
                <c:ext xmlns:c16="http://schemas.microsoft.com/office/drawing/2014/chart" uri="{C3380CC4-5D6E-409C-BE32-E72D297353CC}">
                  <c16:uniqueId val="{00000004-7176-42B3-8B56-03FEE241D0B3}"/>
                </c:ext>
              </c:extLst>
            </c:dLbl>
            <c:dLbl>
              <c:idx val="4"/>
              <c:spPr>
                <a:noFill/>
                <a:ln>
                  <a:noFill/>
                </a:ln>
                <a:effectLst/>
              </c:spPr>
              <c:txPr>
                <a:bodyPr rot="0" spcFirstLastPara="1" vertOverflow="ellipsis" vert="horz" wrap="square" lIns="38100" tIns="19050" rIns="38100" bIns="19050" anchor="ctr" anchorCtr="1">
                  <a:noAutofit/>
                </a:bodyPr>
                <a:lstStyle/>
                <a:p>
                  <a:pPr>
                    <a:defRPr sz="800" b="1" i="0" u="none" strike="noStrike" kern="1200" baseline="0">
                      <a:solidFill>
                        <a:schemeClr val="tx1">
                          <a:lumMod val="75000"/>
                          <a:lumOff val="25000"/>
                        </a:schemeClr>
                      </a:solidFill>
                      <a:latin typeface="+mn-lt"/>
                      <a:ea typeface="+mn-ea"/>
                      <a:cs typeface="+mn-cs"/>
                    </a:defRPr>
                  </a:pPr>
                  <a:endParaRPr lang="en-US"/>
                </a:p>
              </c:txPr>
              <c:showLegendKey val="0"/>
              <c:showVal val="0"/>
              <c:showCatName val="1"/>
              <c:showSerName val="0"/>
              <c:showPercent val="0"/>
              <c:showBubbleSize val="0"/>
              <c:extLst>
                <c:ext xmlns:c16="http://schemas.microsoft.com/office/drawing/2014/chart" uri="{C3380CC4-5D6E-409C-BE32-E72D297353CC}">
                  <c16:uniqueId val="{00000009-E368-4A78-A513-050AF5686262}"/>
                </c:ext>
              </c:extLst>
            </c:dLbl>
            <c:dLbl>
              <c:idx val="5"/>
              <c:spPr>
                <a:noFill/>
                <a:ln>
                  <a:noFill/>
                </a:ln>
                <a:effectLst/>
              </c:spPr>
              <c:txPr>
                <a:bodyPr rot="0" spcFirstLastPara="1" vertOverflow="ellipsis" vert="horz" wrap="square" lIns="38100" tIns="19050" rIns="38100" bIns="19050" anchor="ctr" anchorCtr="1">
                  <a:noAutofit/>
                </a:bodyPr>
                <a:lstStyle/>
                <a:p>
                  <a:pPr>
                    <a:defRPr sz="800" b="1" i="0" u="none" strike="noStrike" kern="1200" baseline="0">
                      <a:solidFill>
                        <a:schemeClr val="tx1">
                          <a:lumMod val="75000"/>
                          <a:lumOff val="25000"/>
                        </a:schemeClr>
                      </a:solidFill>
                      <a:latin typeface="+mn-lt"/>
                      <a:ea typeface="+mn-ea"/>
                      <a:cs typeface="+mn-cs"/>
                    </a:defRPr>
                  </a:pPr>
                  <a:endParaRPr lang="en-US"/>
                </a:p>
              </c:txPr>
              <c:showLegendKey val="0"/>
              <c:showVal val="0"/>
              <c:showCatName val="1"/>
              <c:showSerName val="0"/>
              <c:showPercent val="0"/>
              <c:showBubbleSize val="0"/>
              <c:extLst>
                <c:ext xmlns:c15="http://schemas.microsoft.com/office/drawing/2012/chart" uri="{CE6537A1-D6FC-4f65-9D91-7224C49458BB}">
                  <c15:spPr xmlns:c15="http://schemas.microsoft.com/office/drawing/2012/chart">
                    <a:prstGeom prst="rect">
                      <a:avLst/>
                    </a:prstGeom>
                  </c15:spPr>
                </c:ext>
                <c:ext xmlns:c16="http://schemas.microsoft.com/office/drawing/2014/chart" uri="{C3380CC4-5D6E-409C-BE32-E72D297353CC}">
                  <c16:uniqueId val="{00000007-7176-42B3-8B56-03FEE241D0B3}"/>
                </c:ext>
              </c:extLst>
            </c:dLbl>
            <c:dLbl>
              <c:idx val="6"/>
              <c:spPr>
                <a:noFill/>
                <a:ln>
                  <a:noFill/>
                </a:ln>
                <a:effectLst/>
              </c:spPr>
              <c:txPr>
                <a:bodyPr rot="0" spcFirstLastPara="1" vertOverflow="ellipsis" vert="horz" wrap="square" lIns="38100" tIns="19050" rIns="38100" bIns="19050" anchor="ctr" anchorCtr="1">
                  <a:noAutofit/>
                </a:bodyPr>
                <a:lstStyle/>
                <a:p>
                  <a:pPr>
                    <a:defRPr sz="800" b="1" i="0" u="none" strike="noStrike" kern="1200" baseline="0">
                      <a:solidFill>
                        <a:schemeClr val="tx1">
                          <a:lumMod val="75000"/>
                          <a:lumOff val="25000"/>
                        </a:schemeClr>
                      </a:solidFill>
                      <a:latin typeface="+mn-lt"/>
                      <a:ea typeface="+mn-ea"/>
                      <a:cs typeface="+mn-cs"/>
                    </a:defRPr>
                  </a:pPr>
                  <a:endParaRPr lang="en-US"/>
                </a:p>
              </c:txPr>
              <c:showLegendKey val="0"/>
              <c:showVal val="0"/>
              <c:showCatName val="1"/>
              <c:showSerName val="0"/>
              <c:showPercent val="0"/>
              <c:showBubbleSize val="0"/>
              <c:extLst>
                <c:ext xmlns:c15="http://schemas.microsoft.com/office/drawing/2012/chart" uri="{CE6537A1-D6FC-4f65-9D91-7224C49458BB}">
                  <c15:spPr xmlns:c15="http://schemas.microsoft.com/office/drawing/2012/chart">
                    <a:prstGeom prst="rect">
                      <a:avLst/>
                    </a:prstGeom>
                  </c15:spPr>
                </c:ext>
                <c:ext xmlns:c16="http://schemas.microsoft.com/office/drawing/2014/chart" uri="{C3380CC4-5D6E-409C-BE32-E72D297353CC}">
                  <c16:uniqueId val="{00000006-7176-42B3-8B56-03FEE241D0B3}"/>
                </c:ext>
              </c:extLst>
            </c:dLbl>
            <c:dLbl>
              <c:idx val="9"/>
              <c:spPr>
                <a:noFill/>
                <a:ln>
                  <a:noFill/>
                </a:ln>
                <a:effectLst/>
              </c:spPr>
              <c:txPr>
                <a:bodyPr rot="0" spcFirstLastPara="1" vertOverflow="ellipsis" vert="horz" wrap="square" lIns="38100" tIns="19050" rIns="38100" bIns="19050" anchor="ctr" anchorCtr="1">
                  <a:noAutofit/>
                </a:bodyPr>
                <a:lstStyle/>
                <a:p>
                  <a:pPr>
                    <a:defRPr sz="800" b="1" i="0" u="none" strike="noStrike" kern="1200" baseline="0">
                      <a:solidFill>
                        <a:schemeClr val="tx1">
                          <a:lumMod val="75000"/>
                          <a:lumOff val="25000"/>
                        </a:schemeClr>
                      </a:solidFill>
                      <a:latin typeface="+mn-lt"/>
                      <a:ea typeface="+mn-ea"/>
                      <a:cs typeface="+mn-cs"/>
                    </a:defRPr>
                  </a:pPr>
                  <a:endParaRPr lang="en-US"/>
                </a:p>
              </c:txPr>
              <c:showLegendKey val="0"/>
              <c:showVal val="0"/>
              <c:showCatName val="1"/>
              <c:showSerName val="0"/>
              <c:showPercent val="0"/>
              <c:showBubbleSize val="0"/>
              <c:extLst>
                <c:ext xmlns:c15="http://schemas.microsoft.com/office/drawing/2012/chart" uri="{CE6537A1-D6FC-4f65-9D91-7224C49458BB}">
                  <c15:spPr xmlns:c15="http://schemas.microsoft.com/office/drawing/2012/chart">
                    <a:prstGeom prst="rect">
                      <a:avLst/>
                    </a:prstGeom>
                  </c15:spPr>
                </c:ext>
                <c:ext xmlns:c16="http://schemas.microsoft.com/office/drawing/2014/chart" uri="{C3380CC4-5D6E-409C-BE32-E72D297353CC}">
                  <c16:uniqueId val="{00000012-A073-4BF6-8669-F7A951DEE542}"/>
                </c:ext>
              </c:extLst>
            </c:dLbl>
            <c:spPr>
              <a:noFill/>
              <a:ln>
                <a:noFill/>
              </a:ln>
              <a:effectLst/>
            </c:spPr>
            <c:txPr>
              <a:bodyPr rot="0" spcFirstLastPara="1" vertOverflow="ellipsis" vert="horz" wrap="square" lIns="38100" tIns="19050" rIns="38100" bIns="19050" anchor="ctr" anchorCtr="1">
                <a:spAutoFit/>
              </a:bodyPr>
              <a:lstStyle/>
              <a:p>
                <a:pPr>
                  <a:defRPr sz="800" b="1" i="0" u="none" strike="noStrike" kern="1200" baseline="0">
                    <a:solidFill>
                      <a:schemeClr val="tx1">
                        <a:lumMod val="75000"/>
                        <a:lumOff val="25000"/>
                      </a:schemeClr>
                    </a:solidFill>
                    <a:latin typeface="+mn-lt"/>
                    <a:ea typeface="+mn-ea"/>
                    <a:cs typeface="+mn-cs"/>
                  </a:defRPr>
                </a:pPr>
                <a:endParaRPr lang="en-US"/>
              </a:p>
            </c:txPr>
            <c:showLegendKey val="0"/>
            <c:showVal val="0"/>
            <c:showCatName val="1"/>
            <c:showSerName val="0"/>
            <c:showPercent val="0"/>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Dash!$M$17:$M$26</c:f>
              <c:strCache>
                <c:ptCount val="10"/>
                <c:pt idx="0">
                  <c:v>Greenhouse Gases</c:v>
                </c:pt>
                <c:pt idx="1">
                  <c:v>Air Quality</c:v>
                </c:pt>
                <c:pt idx="2">
                  <c:v>Sustainable Transport</c:v>
                </c:pt>
                <c:pt idx="3">
                  <c:v>Biodiversity</c:v>
                </c:pt>
                <c:pt idx="4">
                  <c:v>Land Use Change</c:v>
                </c:pt>
                <c:pt idx="5">
                  <c:v>Soil, Waterway and Marine Health</c:v>
                </c:pt>
                <c:pt idx="6">
                  <c:v>Climate Change Adaptation</c:v>
                </c:pt>
                <c:pt idx="7">
                  <c:v>Energy Use</c:v>
                </c:pt>
                <c:pt idx="8">
                  <c:v>Waste</c:v>
                </c:pt>
                <c:pt idx="9">
                  <c:v>Sustainable Materials</c:v>
                </c:pt>
              </c:strCache>
            </c:strRef>
          </c:cat>
          <c:val>
            <c:numRef>
              <c:f>Dash!$N$17:$N$26</c:f>
              <c:numCache>
                <c:formatCode>General</c:formatCode>
                <c:ptCount val="10"/>
                <c:pt idx="0">
                  <c:v>2</c:v>
                </c:pt>
                <c:pt idx="1">
                  <c:v>2</c:v>
                </c:pt>
                <c:pt idx="2">
                  <c:v>2</c:v>
                </c:pt>
                <c:pt idx="3">
                  <c:v>2</c:v>
                </c:pt>
                <c:pt idx="4">
                  <c:v>2</c:v>
                </c:pt>
                <c:pt idx="5">
                  <c:v>2</c:v>
                </c:pt>
                <c:pt idx="6">
                  <c:v>2</c:v>
                </c:pt>
                <c:pt idx="7">
                  <c:v>2</c:v>
                </c:pt>
                <c:pt idx="8">
                  <c:v>2</c:v>
                </c:pt>
                <c:pt idx="9">
                  <c:v>2</c:v>
                </c:pt>
              </c:numCache>
            </c:numRef>
          </c:val>
          <c:extLst>
            <c:ext xmlns:c16="http://schemas.microsoft.com/office/drawing/2014/chart" uri="{C3380CC4-5D6E-409C-BE32-E72D297353CC}">
              <c16:uniqueId val="{00000003-7176-42B3-8B56-03FEE241D0B3}"/>
            </c:ext>
          </c:extLst>
        </c:ser>
        <c:dLbls>
          <c:showLegendKey val="0"/>
          <c:showVal val="0"/>
          <c:showCatName val="0"/>
          <c:showSerName val="0"/>
          <c:showPercent val="0"/>
          <c:showBubbleSize val="0"/>
          <c:showLeaderLines val="1"/>
        </c:dLbls>
        <c:firstSliceAng val="0"/>
        <c:holeSize val="68"/>
      </c:doughnutChart>
      <c:spPr>
        <a:noFill/>
        <a:ln>
          <a:noFill/>
        </a:ln>
        <a:effectLst/>
      </c:spPr>
    </c:plotArea>
    <c:plotVisOnly val="1"/>
    <c:dispBlanksAs val="gap"/>
    <c:showDLblsOverMax val="0"/>
  </c:chart>
  <c:spPr>
    <a:no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600" b="1"/>
            </a:pPr>
            <a:r>
              <a:rPr lang="en-GB" sz="1600" b="1"/>
              <a:t>Council Electric Vehicle Charging Points Project</a:t>
            </a:r>
          </a:p>
        </c:rich>
      </c:tx>
      <c:layout>
        <c:manualLayout>
          <c:xMode val="edge"/>
          <c:yMode val="edge"/>
          <c:x val="0.22795724406450488"/>
          <c:y val="3.1846597825634176E-2"/>
        </c:manualLayout>
      </c:layout>
      <c:overlay val="0"/>
    </c:title>
    <c:autoTitleDeleted val="0"/>
    <c:plotArea>
      <c:layout/>
      <c:doughnutChart>
        <c:varyColors val="1"/>
        <c:ser>
          <c:idx val="0"/>
          <c:order val="0"/>
          <c:dPt>
            <c:idx val="0"/>
            <c:bubble3D val="0"/>
            <c:spPr>
              <a:solidFill>
                <a:schemeClr val="bg2">
                  <a:lumMod val="90000"/>
                </a:schemeClr>
              </a:solidFill>
              <a:ln w="19050">
                <a:solidFill>
                  <a:schemeClr val="lt1"/>
                </a:solidFill>
              </a:ln>
              <a:effectLst/>
            </c:spPr>
            <c:extLst>
              <c:ext xmlns:c16="http://schemas.microsoft.com/office/drawing/2014/chart" uri="{C3380CC4-5D6E-409C-BE32-E72D297353CC}">
                <c16:uniqueId val="{00000001-098E-4050-82EE-34294F6D40CC}"/>
              </c:ext>
            </c:extLst>
          </c:dPt>
          <c:dPt>
            <c:idx val="1"/>
            <c:bubble3D val="0"/>
            <c:spPr>
              <a:solidFill>
                <a:schemeClr val="accent6">
                  <a:lumMod val="60000"/>
                  <a:lumOff val="40000"/>
                </a:schemeClr>
              </a:solidFill>
              <a:ln w="19050">
                <a:solidFill>
                  <a:schemeClr val="lt1"/>
                </a:solidFill>
              </a:ln>
              <a:effectLst/>
            </c:spPr>
            <c:extLst>
              <c:ext xmlns:c16="http://schemas.microsoft.com/office/drawing/2014/chart" uri="{C3380CC4-5D6E-409C-BE32-E72D297353CC}">
                <c16:uniqueId val="{00000003-098E-4050-82EE-34294F6D40CC}"/>
              </c:ext>
            </c:extLst>
          </c:dPt>
          <c:dPt>
            <c:idx val="2"/>
            <c:bubble3D val="0"/>
            <c:spPr>
              <a:solidFill>
                <a:schemeClr val="bg2">
                  <a:lumMod val="90000"/>
                </a:schemeClr>
              </a:solidFill>
              <a:ln w="19050">
                <a:solidFill>
                  <a:schemeClr val="lt1"/>
                </a:solidFill>
              </a:ln>
              <a:effectLst/>
            </c:spPr>
            <c:extLst>
              <c:ext xmlns:c16="http://schemas.microsoft.com/office/drawing/2014/chart" uri="{C3380CC4-5D6E-409C-BE32-E72D297353CC}">
                <c16:uniqueId val="{00000005-098E-4050-82EE-34294F6D40CC}"/>
              </c:ext>
            </c:extLst>
          </c:dPt>
          <c:dPt>
            <c:idx val="3"/>
            <c:bubble3D val="0"/>
            <c:spPr>
              <a:solidFill>
                <a:schemeClr val="bg2">
                  <a:lumMod val="90000"/>
                </a:schemeClr>
              </a:solidFill>
              <a:ln w="19050">
                <a:solidFill>
                  <a:schemeClr val="lt1"/>
                </a:solidFill>
              </a:ln>
              <a:effectLst/>
            </c:spPr>
            <c:extLst>
              <c:ext xmlns:c16="http://schemas.microsoft.com/office/drawing/2014/chart" uri="{C3380CC4-5D6E-409C-BE32-E72D297353CC}">
                <c16:uniqueId val="{00000007-098E-4050-82EE-34294F6D40CC}"/>
              </c:ext>
            </c:extLst>
          </c:dPt>
          <c:dPt>
            <c:idx val="4"/>
            <c:bubble3D val="0"/>
            <c:spPr>
              <a:solidFill>
                <a:schemeClr val="accent4">
                  <a:lumMod val="60000"/>
                  <a:lumOff val="40000"/>
                </a:schemeClr>
              </a:solidFill>
              <a:ln w="19050">
                <a:solidFill>
                  <a:schemeClr val="lt1"/>
                </a:solidFill>
              </a:ln>
              <a:effectLst/>
            </c:spPr>
            <c:extLst>
              <c:ext xmlns:c16="http://schemas.microsoft.com/office/drawing/2014/chart" uri="{C3380CC4-5D6E-409C-BE32-E72D297353CC}">
                <c16:uniqueId val="{00000009-098E-4050-82EE-34294F6D40CC}"/>
              </c:ext>
            </c:extLst>
          </c:dPt>
          <c:dPt>
            <c:idx val="5"/>
            <c:bubble3D val="0"/>
            <c:spPr>
              <a:solidFill>
                <a:schemeClr val="accent6">
                  <a:lumMod val="60000"/>
                  <a:lumOff val="40000"/>
                </a:schemeClr>
              </a:solidFill>
              <a:ln w="19050">
                <a:solidFill>
                  <a:schemeClr val="lt1"/>
                </a:solidFill>
              </a:ln>
              <a:effectLst/>
            </c:spPr>
            <c:extLst>
              <c:ext xmlns:c16="http://schemas.microsoft.com/office/drawing/2014/chart" uri="{C3380CC4-5D6E-409C-BE32-E72D297353CC}">
                <c16:uniqueId val="{0000000B-098E-4050-82EE-34294F6D40CC}"/>
              </c:ext>
            </c:extLst>
          </c:dPt>
          <c:dPt>
            <c:idx val="6"/>
            <c:bubble3D val="0"/>
            <c:spPr>
              <a:solidFill>
                <a:schemeClr val="accent6">
                  <a:lumMod val="60000"/>
                  <a:lumOff val="40000"/>
                </a:schemeClr>
              </a:solidFill>
              <a:ln w="19050">
                <a:solidFill>
                  <a:schemeClr val="lt1"/>
                </a:solidFill>
              </a:ln>
              <a:effectLst/>
            </c:spPr>
            <c:extLst>
              <c:ext xmlns:c16="http://schemas.microsoft.com/office/drawing/2014/chart" uri="{C3380CC4-5D6E-409C-BE32-E72D297353CC}">
                <c16:uniqueId val="{0000000D-098E-4050-82EE-34294F6D40CC}"/>
              </c:ext>
            </c:extLst>
          </c:dPt>
          <c:dPt>
            <c:idx val="7"/>
            <c:bubble3D val="0"/>
            <c:spPr>
              <a:solidFill>
                <a:schemeClr val="bg2">
                  <a:lumMod val="90000"/>
                </a:schemeClr>
              </a:solidFill>
              <a:ln w="19050">
                <a:solidFill>
                  <a:schemeClr val="lt1"/>
                </a:solidFill>
              </a:ln>
              <a:effectLst/>
            </c:spPr>
            <c:extLst>
              <c:ext xmlns:c16="http://schemas.microsoft.com/office/drawing/2014/chart" uri="{C3380CC4-5D6E-409C-BE32-E72D297353CC}">
                <c16:uniqueId val="{0000000F-098E-4050-82EE-34294F6D40CC}"/>
              </c:ext>
            </c:extLst>
          </c:dPt>
          <c:dPt>
            <c:idx val="8"/>
            <c:bubble3D val="0"/>
            <c:spPr>
              <a:solidFill>
                <a:schemeClr val="accent4">
                  <a:lumMod val="60000"/>
                  <a:lumOff val="40000"/>
                </a:schemeClr>
              </a:solidFill>
              <a:ln w="19050">
                <a:solidFill>
                  <a:schemeClr val="lt1"/>
                </a:solidFill>
              </a:ln>
              <a:effectLst/>
            </c:spPr>
            <c:extLst>
              <c:ext xmlns:c16="http://schemas.microsoft.com/office/drawing/2014/chart" uri="{C3380CC4-5D6E-409C-BE32-E72D297353CC}">
                <c16:uniqueId val="{00000011-098E-4050-82EE-34294F6D40CC}"/>
              </c:ext>
            </c:extLst>
          </c:dPt>
          <c:dPt>
            <c:idx val="9"/>
            <c:bubble3D val="0"/>
            <c:spPr>
              <a:solidFill>
                <a:schemeClr val="accent6">
                  <a:lumMod val="60000"/>
                  <a:lumOff val="40000"/>
                </a:schemeClr>
              </a:solidFill>
              <a:ln w="19050">
                <a:solidFill>
                  <a:schemeClr val="lt1"/>
                </a:solidFill>
              </a:ln>
              <a:effectLst/>
            </c:spPr>
            <c:extLst>
              <c:ext xmlns:c16="http://schemas.microsoft.com/office/drawing/2014/chart" uri="{C3380CC4-5D6E-409C-BE32-E72D297353CC}">
                <c16:uniqueId val="{00000013-098E-4050-82EE-34294F6D40CC}"/>
              </c:ext>
            </c:extLst>
          </c:dPt>
          <c:dPt>
            <c:idx val="10"/>
            <c:bubble3D val="0"/>
            <c:spPr>
              <a:solidFill>
                <a:schemeClr val="bg2">
                  <a:lumMod val="90000"/>
                </a:schemeClr>
              </a:solidFill>
            </c:spPr>
            <c:extLst>
              <c:ext xmlns:c16="http://schemas.microsoft.com/office/drawing/2014/chart" uri="{C3380CC4-5D6E-409C-BE32-E72D297353CC}">
                <c16:uniqueId val="{00000028-D616-4076-B2D5-2F1F13AAF751}"/>
              </c:ext>
            </c:extLst>
          </c:dPt>
          <c:dLbls>
            <c:dLbl>
              <c:idx val="0"/>
              <c:layout>
                <c:manualLayout>
                  <c:x val="-1.8441675514798647E-3"/>
                  <c:y val="-5.9420444066113354E-3"/>
                </c:manualLayout>
              </c:layout>
              <c:tx>
                <c:rich>
                  <a:bodyPr rot="0" spcFirstLastPara="1" vertOverflow="ellipsis" vert="horz" wrap="square" lIns="38100" tIns="19050" rIns="38100" bIns="19050" anchor="ctr" anchorCtr="1">
                    <a:noAutofit/>
                  </a:bodyPr>
                  <a:lstStyle/>
                  <a:p>
                    <a:pPr>
                      <a:defRPr sz="1000" b="1" i="0" u="none" strike="noStrike" kern="1200" baseline="0">
                        <a:solidFill>
                          <a:schemeClr val="tx1">
                            <a:lumMod val="75000"/>
                            <a:lumOff val="25000"/>
                          </a:schemeClr>
                        </a:solidFill>
                        <a:latin typeface="+mn-lt"/>
                        <a:ea typeface="+mn-ea"/>
                        <a:cs typeface="+mn-cs"/>
                      </a:defRPr>
                    </a:pPr>
                    <a:fld id="{B017DB28-5D5B-4990-83E4-60C80E1597DC}" type="CELLREF">
                      <a:rPr lang="en-US" sz="1000"/>
                      <a:pPr>
                        <a:defRPr sz="1000" b="1" i="0" u="none" strike="noStrike" kern="1200" baseline="0">
                          <a:solidFill>
                            <a:schemeClr val="tx1">
                              <a:lumMod val="75000"/>
                              <a:lumOff val="25000"/>
                            </a:schemeClr>
                          </a:solidFill>
                          <a:latin typeface="+mn-lt"/>
                          <a:ea typeface="+mn-ea"/>
                          <a:cs typeface="+mn-cs"/>
                        </a:defRPr>
                      </a:pPr>
                      <a:t>[CELLREF]</a:t>
                    </a:fld>
                    <a:endParaRPr lang="en-GB"/>
                  </a:p>
                </c:rich>
              </c:tx>
              <c:spPr>
                <a:noFill/>
                <a:ln>
                  <a:noFill/>
                </a:ln>
                <a:effectLst/>
              </c:spPr>
              <c:showLegendKey val="0"/>
              <c:showVal val="0"/>
              <c:showCatName val="1"/>
              <c:showSerName val="0"/>
              <c:showPercent val="0"/>
              <c:showBubbleSize val="0"/>
              <c:extLst>
                <c:ext xmlns:c15="http://schemas.microsoft.com/office/drawing/2012/chart" uri="{CE6537A1-D6FC-4f65-9D91-7224C49458BB}">
                  <c15:layout>
                    <c:manualLayout>
                      <c:w val="8.6611401660273549E-2"/>
                      <c:h val="6.2852202596297091E-2"/>
                    </c:manualLayout>
                  </c15:layout>
                  <c15:dlblFieldTable>
                    <c15:dlblFTEntry>
                      <c15:txfldGUID>{B017DB28-5D5B-4990-83E4-60C80E1597DC}</c15:txfldGUID>
                      <c15:f>Dash!$P$17</c15:f>
                      <c15:dlblFieldTableCache>
                        <c:ptCount val="1"/>
                        <c:pt idx="0">
                          <c:v>Food</c:v>
                        </c:pt>
                      </c15:dlblFieldTableCache>
                    </c15:dlblFTEntry>
                  </c15:dlblFieldTable>
                  <c15:showDataLabelsRange val="0"/>
                </c:ext>
                <c:ext xmlns:c16="http://schemas.microsoft.com/office/drawing/2014/chart" uri="{C3380CC4-5D6E-409C-BE32-E72D297353CC}">
                  <c16:uniqueId val="{00000001-098E-4050-82EE-34294F6D40CC}"/>
                </c:ext>
              </c:extLst>
            </c:dLbl>
            <c:dLbl>
              <c:idx val="1"/>
              <c:tx>
                <c:rich>
                  <a:bodyPr rot="0" spcFirstLastPara="1" vertOverflow="ellipsis" vert="horz" wrap="square" lIns="38100" tIns="19050" rIns="38100" bIns="19050" anchor="ctr" anchorCtr="1">
                    <a:noAutofit/>
                  </a:bodyPr>
                  <a:lstStyle/>
                  <a:p>
                    <a:pPr>
                      <a:defRPr sz="1000" b="1" i="0" u="none" strike="noStrike" kern="1200" baseline="0">
                        <a:solidFill>
                          <a:schemeClr val="tx1">
                            <a:lumMod val="75000"/>
                            <a:lumOff val="25000"/>
                          </a:schemeClr>
                        </a:solidFill>
                        <a:latin typeface="+mn-lt"/>
                        <a:ea typeface="+mn-ea"/>
                        <a:cs typeface="+mn-cs"/>
                      </a:defRPr>
                    </a:pPr>
                    <a:fld id="{1E39BA63-22E2-41B3-B3FE-F8277B50D7ED}" type="CELLREF">
                      <a:rPr lang="en-US" sz="1000"/>
                      <a:pPr>
                        <a:defRPr sz="1000" b="1" i="0" u="none" strike="noStrike" kern="1200" baseline="0">
                          <a:solidFill>
                            <a:schemeClr val="tx1">
                              <a:lumMod val="75000"/>
                              <a:lumOff val="25000"/>
                            </a:schemeClr>
                          </a:solidFill>
                          <a:latin typeface="+mn-lt"/>
                          <a:ea typeface="+mn-ea"/>
                          <a:cs typeface="+mn-cs"/>
                        </a:defRPr>
                      </a:pPr>
                      <a:t>[CELLREF]</a:t>
                    </a:fld>
                    <a:endParaRPr lang="en-GB"/>
                  </a:p>
                </c:rich>
              </c:tx>
              <c:spPr>
                <a:noFill/>
                <a:ln>
                  <a:noFill/>
                </a:ln>
                <a:effectLst/>
              </c:spPr>
              <c:showLegendKey val="0"/>
              <c:showVal val="0"/>
              <c:showCatName val="1"/>
              <c:showSerName val="0"/>
              <c:showPercent val="0"/>
              <c:showBubbleSize val="0"/>
              <c:extLst>
                <c:ext xmlns:c15="http://schemas.microsoft.com/office/drawing/2012/chart" uri="{CE6537A1-D6FC-4f65-9D91-7224C49458BB}">
                  <c15:spPr xmlns:c15="http://schemas.microsoft.com/office/drawing/2012/chart">
                    <a:prstGeom prst="rect">
                      <a:avLst/>
                    </a:prstGeom>
                  </c15:spPr>
                  <c15:dlblFieldTable>
                    <c15:dlblFTEntry>
                      <c15:txfldGUID>{1E39BA63-22E2-41B3-B3FE-F8277B50D7ED}</c15:txfldGUID>
                      <c15:f>Dash!$P$18</c15:f>
                      <c15:dlblFieldTableCache>
                        <c:ptCount val="1"/>
                        <c:pt idx="0">
                          <c:v>Health and Wellbeing</c:v>
                        </c:pt>
                      </c15:dlblFieldTableCache>
                    </c15:dlblFTEntry>
                  </c15:dlblFieldTable>
                  <c15:showDataLabelsRange val="0"/>
                </c:ext>
                <c:ext xmlns:c16="http://schemas.microsoft.com/office/drawing/2014/chart" uri="{C3380CC4-5D6E-409C-BE32-E72D297353CC}">
                  <c16:uniqueId val="{00000003-098E-4050-82EE-34294F6D40CC}"/>
                </c:ext>
              </c:extLst>
            </c:dLbl>
            <c:dLbl>
              <c:idx val="2"/>
              <c:tx>
                <c:rich>
                  <a:bodyPr rot="0" spcFirstLastPara="1" vertOverflow="ellipsis" vert="horz" wrap="square" lIns="38100" tIns="19050" rIns="38100" bIns="19050" anchor="ctr" anchorCtr="1">
                    <a:noAutofit/>
                  </a:bodyPr>
                  <a:lstStyle/>
                  <a:p>
                    <a:pPr>
                      <a:defRPr sz="1000" b="1" i="0" u="none" strike="noStrike" kern="1200" baseline="0">
                        <a:solidFill>
                          <a:schemeClr val="tx1">
                            <a:lumMod val="75000"/>
                            <a:lumOff val="25000"/>
                          </a:schemeClr>
                        </a:solidFill>
                        <a:latin typeface="+mn-lt"/>
                        <a:ea typeface="+mn-ea"/>
                        <a:cs typeface="+mn-cs"/>
                      </a:defRPr>
                    </a:pPr>
                    <a:fld id="{16A8FA14-38DD-49AF-A3AE-EDFD97670BBA}" type="CELLREF">
                      <a:rPr lang="en-US" sz="1000"/>
                      <a:pPr>
                        <a:defRPr sz="1000" b="1" i="0" u="none" strike="noStrike" kern="1200" baseline="0">
                          <a:solidFill>
                            <a:schemeClr val="tx1">
                              <a:lumMod val="75000"/>
                              <a:lumOff val="25000"/>
                            </a:schemeClr>
                          </a:solidFill>
                          <a:latin typeface="+mn-lt"/>
                          <a:ea typeface="+mn-ea"/>
                          <a:cs typeface="+mn-cs"/>
                        </a:defRPr>
                      </a:pPr>
                      <a:t>[CELLREF]</a:t>
                    </a:fld>
                    <a:endParaRPr lang="en-GB"/>
                  </a:p>
                </c:rich>
              </c:tx>
              <c:spPr>
                <a:noFill/>
                <a:ln>
                  <a:noFill/>
                </a:ln>
                <a:effectLst/>
              </c:spPr>
              <c:showLegendKey val="0"/>
              <c:showVal val="0"/>
              <c:showCatName val="1"/>
              <c:showSerName val="0"/>
              <c:showPercent val="0"/>
              <c:showBubbleSize val="0"/>
              <c:extLst>
                <c:ext xmlns:c15="http://schemas.microsoft.com/office/drawing/2012/chart" uri="{CE6537A1-D6FC-4f65-9D91-7224C49458BB}">
                  <c15:spPr xmlns:c15="http://schemas.microsoft.com/office/drawing/2012/chart">
                    <a:prstGeom prst="rect">
                      <a:avLst/>
                    </a:prstGeom>
                  </c15:spPr>
                  <c15:dlblFieldTable>
                    <c15:dlblFTEntry>
                      <c15:txfldGUID>{16A8FA14-38DD-49AF-A3AE-EDFD97670BBA}</c15:txfldGUID>
                      <c15:f>Dash!$P$19</c15:f>
                      <c15:dlblFieldTableCache>
                        <c:ptCount val="1"/>
                        <c:pt idx="0">
                          <c:v>Housing</c:v>
                        </c:pt>
                      </c15:dlblFieldTableCache>
                    </c15:dlblFTEntry>
                  </c15:dlblFieldTable>
                  <c15:showDataLabelsRange val="0"/>
                </c:ext>
                <c:ext xmlns:c16="http://schemas.microsoft.com/office/drawing/2014/chart" uri="{C3380CC4-5D6E-409C-BE32-E72D297353CC}">
                  <c16:uniqueId val="{00000005-098E-4050-82EE-34294F6D40CC}"/>
                </c:ext>
              </c:extLst>
            </c:dLbl>
            <c:dLbl>
              <c:idx val="3"/>
              <c:tx>
                <c:rich>
                  <a:bodyPr/>
                  <a:lstStyle/>
                  <a:p>
                    <a:fld id="{AF9B4403-7492-4438-AE3E-C0A7963CABEF}" type="CELLREF">
                      <a:rPr lang="en-US"/>
                      <a:pPr/>
                      <a:t>[CELLREF]</a:t>
                    </a:fld>
                    <a:endParaRPr lang="en-GB"/>
                  </a:p>
                </c:rich>
              </c:tx>
              <c:showLegendKey val="0"/>
              <c:showVal val="0"/>
              <c:showCatName val="1"/>
              <c:showSerName val="0"/>
              <c:showPercent val="0"/>
              <c:showBubbleSize val="0"/>
              <c:extLst>
                <c:ext xmlns:c15="http://schemas.microsoft.com/office/drawing/2012/chart" uri="{CE6537A1-D6FC-4f65-9D91-7224C49458BB}">
                  <c15:dlblFieldTable>
                    <c15:dlblFTEntry>
                      <c15:txfldGUID>{AF9B4403-7492-4438-AE3E-C0A7963CABEF}</c15:txfldGUID>
                      <c15:f>Dash!$P$20</c15:f>
                      <c15:dlblFieldTableCache>
                        <c:ptCount val="1"/>
                        <c:pt idx="0">
                          <c:v>Education</c:v>
                        </c:pt>
                      </c15:dlblFieldTableCache>
                    </c15:dlblFTEntry>
                  </c15:dlblFieldTable>
                  <c15:showDataLabelsRange val="0"/>
                </c:ext>
                <c:ext xmlns:c16="http://schemas.microsoft.com/office/drawing/2014/chart" uri="{C3380CC4-5D6E-409C-BE32-E72D297353CC}">
                  <c16:uniqueId val="{00000007-098E-4050-82EE-34294F6D40CC}"/>
                </c:ext>
              </c:extLst>
            </c:dLbl>
            <c:dLbl>
              <c:idx val="4"/>
              <c:layout>
                <c:manualLayout>
                  <c:x val="5.5325712936503254E-3"/>
                  <c:y val="5.4968796619871679E-3"/>
                </c:manualLayout>
              </c:layout>
              <c:tx>
                <c:rich>
                  <a:bodyPr rot="0" spcFirstLastPara="1" vertOverflow="ellipsis" vert="horz" wrap="square" lIns="38100" tIns="19050" rIns="38100" bIns="19050" anchor="ctr" anchorCtr="1">
                    <a:noAutofit/>
                  </a:bodyPr>
                  <a:lstStyle/>
                  <a:p>
                    <a:pPr>
                      <a:defRPr sz="1000" b="1" i="0" u="none" strike="noStrike" kern="1200" baseline="0">
                        <a:solidFill>
                          <a:schemeClr val="tx1">
                            <a:lumMod val="75000"/>
                            <a:lumOff val="25000"/>
                          </a:schemeClr>
                        </a:solidFill>
                        <a:latin typeface="+mn-lt"/>
                        <a:ea typeface="+mn-ea"/>
                        <a:cs typeface="+mn-cs"/>
                      </a:defRPr>
                    </a:pPr>
                    <a:fld id="{56AEBA55-E9F8-4967-BAC8-446DF1AA3726}" type="CELLREF">
                      <a:rPr lang="en-US" sz="1000"/>
                      <a:pPr>
                        <a:defRPr sz="1000" b="1" i="0" u="none" strike="noStrike" kern="1200" baseline="0">
                          <a:solidFill>
                            <a:schemeClr val="tx1">
                              <a:lumMod val="75000"/>
                              <a:lumOff val="25000"/>
                            </a:schemeClr>
                          </a:solidFill>
                          <a:latin typeface="+mn-lt"/>
                          <a:ea typeface="+mn-ea"/>
                          <a:cs typeface="+mn-cs"/>
                        </a:defRPr>
                      </a:pPr>
                      <a:t>[CELLREF]</a:t>
                    </a:fld>
                    <a:endParaRPr lang="en-GB"/>
                  </a:p>
                </c:rich>
              </c:tx>
              <c:spPr>
                <a:noFill/>
                <a:ln>
                  <a:noFill/>
                </a:ln>
                <a:effectLst/>
              </c:spPr>
              <c:showLegendKey val="0"/>
              <c:showVal val="0"/>
              <c:showCatName val="1"/>
              <c:showSerName val="0"/>
              <c:showPercent val="0"/>
              <c:showBubbleSize val="0"/>
              <c:extLst>
                <c:ext xmlns:c15="http://schemas.microsoft.com/office/drawing/2012/chart" uri="{CE6537A1-D6FC-4f65-9D91-7224C49458BB}">
                  <c15:spPr xmlns:c15="http://schemas.microsoft.com/office/drawing/2012/chart">
                    <a:prstGeom prst="rect">
                      <a:avLst/>
                    </a:prstGeom>
                  </c15:spPr>
                  <c15:dlblFieldTable>
                    <c15:dlblFTEntry>
                      <c15:txfldGUID>{56AEBA55-E9F8-4967-BAC8-446DF1AA3726}</c15:txfldGUID>
                      <c15:f>Dash!$P$21</c15:f>
                      <c15:dlblFieldTableCache>
                        <c:ptCount val="1"/>
                        <c:pt idx="0">
                          <c:v>Community</c:v>
                        </c:pt>
                      </c15:dlblFieldTableCache>
                    </c15:dlblFTEntry>
                  </c15:dlblFieldTable>
                  <c15:showDataLabelsRange val="0"/>
                </c:ext>
                <c:ext xmlns:c16="http://schemas.microsoft.com/office/drawing/2014/chart" uri="{C3380CC4-5D6E-409C-BE32-E72D297353CC}">
                  <c16:uniqueId val="{00000009-098E-4050-82EE-34294F6D40CC}"/>
                </c:ext>
              </c:extLst>
            </c:dLbl>
            <c:dLbl>
              <c:idx val="5"/>
              <c:layout>
                <c:manualLayout>
                  <c:x val="-3.6747812781757344E-3"/>
                  <c:y val="0"/>
                </c:manualLayout>
              </c:layout>
              <c:tx>
                <c:rich>
                  <a:bodyPr rot="0" spcFirstLastPara="1" vertOverflow="ellipsis" vert="horz" wrap="square" lIns="38100" tIns="19050" rIns="38100" bIns="19050" anchor="ctr" anchorCtr="1">
                    <a:noAutofit/>
                  </a:bodyPr>
                  <a:lstStyle/>
                  <a:p>
                    <a:pPr>
                      <a:defRPr sz="1000" b="1" i="0" u="none" strike="noStrike" kern="1200" baseline="0">
                        <a:solidFill>
                          <a:schemeClr val="tx1">
                            <a:lumMod val="75000"/>
                            <a:lumOff val="25000"/>
                          </a:schemeClr>
                        </a:solidFill>
                        <a:latin typeface="+mn-lt"/>
                        <a:ea typeface="+mn-ea"/>
                        <a:cs typeface="+mn-cs"/>
                      </a:defRPr>
                    </a:pPr>
                    <a:fld id="{0312347F-D11E-42FC-A027-963F7D1164C7}" type="CELLREF">
                      <a:rPr lang="en-US" sz="1000" b="1"/>
                      <a:pPr>
                        <a:defRPr sz="1000" b="1" i="0" u="none" strike="noStrike" kern="1200" baseline="0">
                          <a:solidFill>
                            <a:schemeClr val="tx1">
                              <a:lumMod val="75000"/>
                              <a:lumOff val="25000"/>
                            </a:schemeClr>
                          </a:solidFill>
                          <a:latin typeface="+mn-lt"/>
                          <a:ea typeface="+mn-ea"/>
                          <a:cs typeface="+mn-cs"/>
                        </a:defRPr>
                      </a:pPr>
                      <a:t>[CELLREF]</a:t>
                    </a:fld>
                    <a:endParaRPr lang="en-GB"/>
                  </a:p>
                </c:rich>
              </c:tx>
              <c:spPr>
                <a:noFill/>
                <a:ln>
                  <a:noFill/>
                </a:ln>
                <a:effectLst/>
              </c:spPr>
              <c:showLegendKey val="0"/>
              <c:showVal val="0"/>
              <c:showCatName val="1"/>
              <c:showSerName val="0"/>
              <c:showPercent val="0"/>
              <c:showBubbleSize val="0"/>
              <c:extLst>
                <c:ext xmlns:c15="http://schemas.microsoft.com/office/drawing/2012/chart" uri="{CE6537A1-D6FC-4f65-9D91-7224C49458BB}">
                  <c15:spPr xmlns:c15="http://schemas.microsoft.com/office/drawing/2012/chart">
                    <a:prstGeom prst="rect">
                      <a:avLst/>
                    </a:prstGeom>
                  </c15:spPr>
                  <c15:dlblFieldTable>
                    <c15:dlblFTEntry>
                      <c15:txfldGUID>{0312347F-D11E-42FC-A027-963F7D1164C7}</c15:txfldGUID>
                      <c15:f>Dash!$P$22</c15:f>
                      <c15:dlblFieldTableCache>
                        <c:ptCount val="1"/>
                        <c:pt idx="0">
                          <c:v>Accessibility</c:v>
                        </c:pt>
                      </c15:dlblFieldTableCache>
                    </c15:dlblFTEntry>
                  </c15:dlblFieldTable>
                  <c15:showDataLabelsRange val="0"/>
                </c:ext>
                <c:ext xmlns:c16="http://schemas.microsoft.com/office/drawing/2014/chart" uri="{C3380CC4-5D6E-409C-BE32-E72D297353CC}">
                  <c16:uniqueId val="{0000000B-098E-4050-82EE-34294F6D40CC}"/>
                </c:ext>
              </c:extLst>
            </c:dLbl>
            <c:dLbl>
              <c:idx val="6"/>
              <c:layout>
                <c:manualLayout>
                  <c:x val="-2.77877778121377E-3"/>
                  <c:y val="-4.3784965484001421E-3"/>
                </c:manualLayout>
              </c:layout>
              <c:tx>
                <c:rich>
                  <a:bodyPr rot="0" spcFirstLastPara="1" vertOverflow="ellipsis" vert="horz" wrap="square" lIns="38100" tIns="19050" rIns="38100" bIns="19050" anchor="ctr" anchorCtr="1">
                    <a:noAutofit/>
                  </a:bodyPr>
                  <a:lstStyle/>
                  <a:p>
                    <a:pPr>
                      <a:defRPr sz="1000" b="1" i="0" u="none" strike="noStrike" kern="1200" baseline="0">
                        <a:solidFill>
                          <a:schemeClr val="tx1">
                            <a:lumMod val="75000"/>
                            <a:lumOff val="25000"/>
                          </a:schemeClr>
                        </a:solidFill>
                        <a:latin typeface="+mn-lt"/>
                        <a:ea typeface="+mn-ea"/>
                        <a:cs typeface="+mn-cs"/>
                      </a:defRPr>
                    </a:pPr>
                    <a:fld id="{92D53C7F-051C-4784-A4A7-C2E3AEDCFD96}" type="CELLREF">
                      <a:rPr lang="en-US" sz="1000"/>
                      <a:pPr>
                        <a:defRPr sz="1000" b="1" i="0" u="none" strike="noStrike" kern="1200" baseline="0">
                          <a:solidFill>
                            <a:schemeClr val="tx1">
                              <a:lumMod val="75000"/>
                              <a:lumOff val="25000"/>
                            </a:schemeClr>
                          </a:solidFill>
                          <a:latin typeface="+mn-lt"/>
                          <a:ea typeface="+mn-ea"/>
                          <a:cs typeface="+mn-cs"/>
                        </a:defRPr>
                      </a:pPr>
                      <a:t>[CELLREF]</a:t>
                    </a:fld>
                    <a:endParaRPr lang="en-GB"/>
                  </a:p>
                </c:rich>
              </c:tx>
              <c:spPr>
                <a:noFill/>
                <a:ln>
                  <a:noFill/>
                </a:ln>
                <a:effectLst/>
              </c:spPr>
              <c:showLegendKey val="0"/>
              <c:showVal val="0"/>
              <c:showCatName val="1"/>
              <c:showSerName val="0"/>
              <c:showPercent val="0"/>
              <c:showBubbleSize val="0"/>
              <c:extLst>
                <c:ext xmlns:c15="http://schemas.microsoft.com/office/drawing/2012/chart" uri="{CE6537A1-D6FC-4f65-9D91-7224C49458BB}">
                  <c15:spPr xmlns:c15="http://schemas.microsoft.com/office/drawing/2012/chart">
                    <a:prstGeom prst="rect">
                      <a:avLst/>
                    </a:prstGeom>
                  </c15:spPr>
                  <c15:layout>
                    <c:manualLayout>
                      <c:w val="0.12034572955096702"/>
                      <c:h val="9.3485900379205386E-2"/>
                    </c:manualLayout>
                  </c15:layout>
                  <c15:dlblFieldTable>
                    <c15:dlblFTEntry>
                      <c15:txfldGUID>{92D53C7F-051C-4784-A4A7-C2E3AEDCFD96}</c15:txfldGUID>
                      <c15:f>Dash!$P$23</c15:f>
                      <c15:dlblFieldTableCache>
                        <c:ptCount val="1"/>
                        <c:pt idx="0">
                          <c:v>Local Economy and Jobs</c:v>
                        </c:pt>
                      </c15:dlblFieldTableCache>
                    </c15:dlblFTEntry>
                  </c15:dlblFieldTable>
                  <c15:showDataLabelsRange val="0"/>
                </c:ext>
                <c:ext xmlns:c16="http://schemas.microsoft.com/office/drawing/2014/chart" uri="{C3380CC4-5D6E-409C-BE32-E72D297353CC}">
                  <c16:uniqueId val="{0000000D-098E-4050-82EE-34294F6D40CC}"/>
                </c:ext>
              </c:extLst>
            </c:dLbl>
            <c:dLbl>
              <c:idx val="7"/>
              <c:tx>
                <c:rich>
                  <a:bodyPr rot="0" spcFirstLastPara="1" vertOverflow="ellipsis" vert="horz" wrap="square" lIns="38100" tIns="19050" rIns="38100" bIns="19050" anchor="ctr" anchorCtr="1">
                    <a:noAutofit/>
                  </a:bodyPr>
                  <a:lstStyle/>
                  <a:p>
                    <a:pPr>
                      <a:defRPr sz="1000" b="1" i="0" u="none" strike="noStrike" kern="1200" baseline="0">
                        <a:solidFill>
                          <a:schemeClr val="tx1">
                            <a:lumMod val="75000"/>
                            <a:lumOff val="25000"/>
                          </a:schemeClr>
                        </a:solidFill>
                        <a:latin typeface="+mn-lt"/>
                        <a:ea typeface="+mn-ea"/>
                        <a:cs typeface="+mn-cs"/>
                      </a:defRPr>
                    </a:pPr>
                    <a:fld id="{10C831A2-85A8-4CE2-ACD3-3ABB001AA9FB}" type="CELLREF">
                      <a:rPr lang="en-US" sz="1000"/>
                      <a:pPr>
                        <a:defRPr sz="1000" b="1" i="0" u="none" strike="noStrike" kern="1200" baseline="0">
                          <a:solidFill>
                            <a:schemeClr val="tx1">
                              <a:lumMod val="75000"/>
                              <a:lumOff val="25000"/>
                            </a:schemeClr>
                          </a:solidFill>
                          <a:latin typeface="+mn-lt"/>
                          <a:ea typeface="+mn-ea"/>
                          <a:cs typeface="+mn-cs"/>
                        </a:defRPr>
                      </a:pPr>
                      <a:t>[CELLREF]</a:t>
                    </a:fld>
                    <a:endParaRPr lang="en-GB"/>
                  </a:p>
                </c:rich>
              </c:tx>
              <c:spPr>
                <a:noFill/>
                <a:ln>
                  <a:noFill/>
                </a:ln>
                <a:effectLst/>
              </c:spPr>
              <c:showLegendKey val="0"/>
              <c:showVal val="0"/>
              <c:showCatName val="1"/>
              <c:showSerName val="0"/>
              <c:showPercent val="0"/>
              <c:showBubbleSize val="0"/>
              <c:extLst>
                <c:ext xmlns:c15="http://schemas.microsoft.com/office/drawing/2012/chart" uri="{CE6537A1-D6FC-4f65-9D91-7224C49458BB}">
                  <c15:spPr xmlns:c15="http://schemas.microsoft.com/office/drawing/2012/chart">
                    <a:prstGeom prst="rect">
                      <a:avLst/>
                    </a:prstGeom>
                  </c15:spPr>
                  <c15:dlblFieldTable>
                    <c15:dlblFTEntry>
                      <c15:txfldGUID>{10C831A2-85A8-4CE2-ACD3-3ABB001AA9FB}</c15:txfldGUID>
                      <c15:f>Dash!$P$24</c15:f>
                      <c15:dlblFieldTableCache>
                        <c:ptCount val="1"/>
                        <c:pt idx="0">
                          <c:v>Safety</c:v>
                        </c:pt>
                      </c15:dlblFieldTableCache>
                    </c15:dlblFTEntry>
                  </c15:dlblFieldTable>
                  <c15:showDataLabelsRange val="0"/>
                </c:ext>
                <c:ext xmlns:c16="http://schemas.microsoft.com/office/drawing/2014/chart" uri="{C3380CC4-5D6E-409C-BE32-E72D297353CC}">
                  <c16:uniqueId val="{0000000F-098E-4050-82EE-34294F6D40CC}"/>
                </c:ext>
              </c:extLst>
            </c:dLbl>
            <c:dLbl>
              <c:idx val="8"/>
              <c:layout>
                <c:manualLayout>
                  <c:x val="-6.4427530934141946E-3"/>
                  <c:y val="7.3486341676487271E-4"/>
                </c:manualLayout>
              </c:layout>
              <c:tx>
                <c:rich>
                  <a:bodyPr rot="0" spcFirstLastPara="1" vertOverflow="ellipsis" vert="horz" wrap="square" lIns="38100" tIns="19050" rIns="38100" bIns="19050" anchor="ctr" anchorCtr="1">
                    <a:noAutofit/>
                  </a:bodyPr>
                  <a:lstStyle/>
                  <a:p>
                    <a:pPr>
                      <a:defRPr sz="1000" b="1" i="0" u="none" strike="noStrike" kern="1200" baseline="0">
                        <a:solidFill>
                          <a:schemeClr val="tx1">
                            <a:lumMod val="75000"/>
                            <a:lumOff val="25000"/>
                          </a:schemeClr>
                        </a:solidFill>
                        <a:latin typeface="+mn-lt"/>
                        <a:ea typeface="+mn-ea"/>
                        <a:cs typeface="+mn-cs"/>
                      </a:defRPr>
                    </a:pPr>
                    <a:fld id="{1B3D5E5A-6F06-49F2-927A-4900F29379CF}" type="CELLREF">
                      <a:rPr lang="en-US" sz="1000" b="1"/>
                      <a:pPr>
                        <a:defRPr sz="1000" b="1" i="0" u="none" strike="noStrike" kern="1200" baseline="0">
                          <a:solidFill>
                            <a:schemeClr val="tx1">
                              <a:lumMod val="75000"/>
                              <a:lumOff val="25000"/>
                            </a:schemeClr>
                          </a:solidFill>
                          <a:latin typeface="+mn-lt"/>
                          <a:ea typeface="+mn-ea"/>
                          <a:cs typeface="+mn-cs"/>
                        </a:defRPr>
                      </a:pPr>
                      <a:t>[CELLREF]</a:t>
                    </a:fld>
                    <a:endParaRPr lang="en-GB"/>
                  </a:p>
                </c:rich>
              </c:tx>
              <c:spPr>
                <a:noFill/>
                <a:ln>
                  <a:noFill/>
                </a:ln>
                <a:effectLst/>
              </c:spPr>
              <c:showLegendKey val="0"/>
              <c:showVal val="0"/>
              <c:showCatName val="1"/>
              <c:showSerName val="0"/>
              <c:showPercent val="0"/>
              <c:showBubbleSize val="0"/>
              <c:extLst>
                <c:ext xmlns:c15="http://schemas.microsoft.com/office/drawing/2012/chart" uri="{CE6537A1-D6FC-4f65-9D91-7224C49458BB}">
                  <c15:spPr xmlns:c15="http://schemas.microsoft.com/office/drawing/2012/chart">
                    <a:prstGeom prst="rect">
                      <a:avLst/>
                    </a:prstGeom>
                  </c15:spPr>
                  <c15:layout>
                    <c:manualLayout>
                      <c:w val="0.10564996174755237"/>
                      <c:h val="6.0591027273476261E-2"/>
                    </c:manualLayout>
                  </c15:layout>
                  <c15:dlblFieldTable>
                    <c15:dlblFTEntry>
                      <c15:txfldGUID>{1B3D5E5A-6F06-49F2-927A-4900F29379CF}</c15:txfldGUID>
                      <c15:f>Dash!$P$25</c15:f>
                      <c15:dlblFieldTableCache>
                        <c:ptCount val="1"/>
                        <c:pt idx="0">
                          <c:v>Democratic Voice</c:v>
                        </c:pt>
                      </c15:dlblFieldTableCache>
                    </c15:dlblFTEntry>
                  </c15:dlblFieldTable>
                  <c15:showDataLabelsRange val="0"/>
                </c:ext>
                <c:ext xmlns:c16="http://schemas.microsoft.com/office/drawing/2014/chart" uri="{C3380CC4-5D6E-409C-BE32-E72D297353CC}">
                  <c16:uniqueId val="{00000011-098E-4050-82EE-34294F6D40CC}"/>
                </c:ext>
              </c:extLst>
            </c:dLbl>
            <c:dLbl>
              <c:idx val="9"/>
              <c:layout>
                <c:manualLayout>
                  <c:x val="-3.6841779748092488E-3"/>
                  <c:y val="-5.2965155786562426E-3"/>
                </c:manualLayout>
              </c:layout>
              <c:tx>
                <c:rich>
                  <a:bodyPr rot="0" spcFirstLastPara="1" vertOverflow="ellipsis" vert="horz" wrap="square" lIns="38100" tIns="19050" rIns="38100" bIns="19050" anchor="ctr" anchorCtr="1">
                    <a:noAutofit/>
                  </a:bodyPr>
                  <a:lstStyle/>
                  <a:p>
                    <a:pPr>
                      <a:defRPr sz="1000" b="1" i="0" u="none" strike="noStrike" kern="1200" baseline="0">
                        <a:solidFill>
                          <a:schemeClr val="tx1">
                            <a:lumMod val="75000"/>
                            <a:lumOff val="25000"/>
                          </a:schemeClr>
                        </a:solidFill>
                        <a:latin typeface="+mn-lt"/>
                        <a:ea typeface="+mn-ea"/>
                        <a:cs typeface="+mn-cs"/>
                      </a:defRPr>
                    </a:pPr>
                    <a:r>
                      <a:rPr lang="en-US" sz="1000"/>
                      <a:t>Equity</a:t>
                    </a:r>
                  </a:p>
                </c:rich>
              </c:tx>
              <c:spPr>
                <a:noFill/>
                <a:ln>
                  <a:noFill/>
                </a:ln>
                <a:effectLst/>
              </c:spPr>
              <c:showLegendKey val="0"/>
              <c:showVal val="0"/>
              <c:showCatName val="1"/>
              <c:showSerName val="0"/>
              <c:showPercent val="0"/>
              <c:showBubbleSize val="0"/>
              <c:extLst>
                <c:ext xmlns:c15="http://schemas.microsoft.com/office/drawing/2012/chart" uri="{CE6537A1-D6FC-4f65-9D91-7224C49458BB}">
                  <c15:layout>
                    <c:manualLayout>
                      <c:w val="8.9400355800250075E-2"/>
                      <c:h val="7.6099476683471584E-2"/>
                    </c:manualLayout>
                  </c15:layout>
                </c:ext>
                <c:ext xmlns:c16="http://schemas.microsoft.com/office/drawing/2014/chart" uri="{C3380CC4-5D6E-409C-BE32-E72D297353CC}">
                  <c16:uniqueId val="{00000013-098E-4050-82EE-34294F6D40CC}"/>
                </c:ext>
              </c:extLst>
            </c:dLbl>
            <c:dLbl>
              <c:idx val="10"/>
              <c:tx>
                <c:rich>
                  <a:bodyPr/>
                  <a:lstStyle/>
                  <a:p>
                    <a:r>
                      <a:rPr lang="en-US"/>
                      <a:t>Equality</a:t>
                    </a:r>
                  </a:p>
                </c:rich>
              </c:tx>
              <c:showLegendKey val="0"/>
              <c:showVal val="0"/>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28-D616-4076-B2D5-2F1F13AAF751}"/>
                </c:ext>
              </c:extLst>
            </c:dLbl>
            <c:spPr>
              <a:noFill/>
              <a:ln>
                <a:noFill/>
              </a:ln>
              <a:effectLst/>
            </c:spPr>
            <c:txPr>
              <a:bodyPr rot="0" spcFirstLastPara="1" vertOverflow="ellipsis" vert="horz" wrap="square" lIns="38100" tIns="19050" rIns="38100" bIns="19050" anchor="ctr" anchorCtr="1">
                <a:spAutoFit/>
              </a:bodyPr>
              <a:lstStyle/>
              <a:p>
                <a:pPr>
                  <a:defRPr sz="1000" b="1" i="0" u="none" strike="noStrike" kern="1200" baseline="0">
                    <a:solidFill>
                      <a:schemeClr val="tx1">
                        <a:lumMod val="75000"/>
                        <a:lumOff val="25000"/>
                      </a:schemeClr>
                    </a:solidFill>
                    <a:latin typeface="+mn-lt"/>
                    <a:ea typeface="+mn-ea"/>
                    <a:cs typeface="+mn-cs"/>
                  </a:defRPr>
                </a:pPr>
                <a:endParaRPr lang="en-US"/>
              </a:p>
            </c:txPr>
            <c:showLegendKey val="0"/>
            <c:showVal val="0"/>
            <c:showCatName val="1"/>
            <c:showSerName val="0"/>
            <c:showPercent val="0"/>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Dash!$M$17:$M$27</c:f>
              <c:strCache>
                <c:ptCount val="10"/>
                <c:pt idx="0">
                  <c:v>Greenhouse Gases</c:v>
                </c:pt>
                <c:pt idx="1">
                  <c:v>Air Quality</c:v>
                </c:pt>
                <c:pt idx="2">
                  <c:v>Sustainable Transport</c:v>
                </c:pt>
                <c:pt idx="3">
                  <c:v>Biodiversity</c:v>
                </c:pt>
                <c:pt idx="4">
                  <c:v>Land Use Change</c:v>
                </c:pt>
                <c:pt idx="5">
                  <c:v>Soil, Waterway and Marine Health</c:v>
                </c:pt>
                <c:pt idx="6">
                  <c:v>Climate Change Adaptation</c:v>
                </c:pt>
                <c:pt idx="7">
                  <c:v>Energy Use</c:v>
                </c:pt>
                <c:pt idx="8">
                  <c:v>Waste</c:v>
                </c:pt>
                <c:pt idx="9">
                  <c:v>Sustainable Materials</c:v>
                </c:pt>
              </c:strCache>
            </c:strRef>
          </c:cat>
          <c:val>
            <c:numRef>
              <c:f>Dash!$N$17:$N$27</c:f>
              <c:numCache>
                <c:formatCode>General</c:formatCode>
                <c:ptCount val="11"/>
                <c:pt idx="0">
                  <c:v>2</c:v>
                </c:pt>
                <c:pt idx="1">
                  <c:v>2</c:v>
                </c:pt>
                <c:pt idx="2">
                  <c:v>2</c:v>
                </c:pt>
                <c:pt idx="3">
                  <c:v>2</c:v>
                </c:pt>
                <c:pt idx="4">
                  <c:v>2</c:v>
                </c:pt>
                <c:pt idx="5">
                  <c:v>2</c:v>
                </c:pt>
                <c:pt idx="6">
                  <c:v>2</c:v>
                </c:pt>
                <c:pt idx="7">
                  <c:v>2</c:v>
                </c:pt>
                <c:pt idx="8">
                  <c:v>2</c:v>
                </c:pt>
                <c:pt idx="9">
                  <c:v>2</c:v>
                </c:pt>
              </c:numCache>
            </c:numRef>
          </c:val>
          <c:extLst>
            <c:ext xmlns:c16="http://schemas.microsoft.com/office/drawing/2014/chart" uri="{C3380CC4-5D6E-409C-BE32-E72D297353CC}">
              <c16:uniqueId val="{00000014-098E-4050-82EE-34294F6D40CC}"/>
            </c:ext>
          </c:extLst>
        </c:ser>
        <c:ser>
          <c:idx val="1"/>
          <c:order val="1"/>
          <c:tx>
            <c:strRef>
              <c:f>Dash!$P$16</c:f>
              <c:strCache>
                <c:ptCount val="1"/>
                <c:pt idx="0">
                  <c:v>Social</c:v>
                </c:pt>
              </c:strCache>
            </c:strRef>
          </c:tx>
          <c:explosion val="10"/>
          <c:dPt>
            <c:idx val="0"/>
            <c:bubble3D val="0"/>
            <c:spPr>
              <a:solidFill>
                <a:schemeClr val="accent6">
                  <a:lumMod val="60000"/>
                  <a:lumOff val="40000"/>
                </a:schemeClr>
              </a:solidFill>
              <a:ln w="19050">
                <a:solidFill>
                  <a:schemeClr val="lt1"/>
                </a:solidFill>
              </a:ln>
              <a:effectLst/>
            </c:spPr>
            <c:extLst>
              <c:ext xmlns:c16="http://schemas.microsoft.com/office/drawing/2014/chart" uri="{C3380CC4-5D6E-409C-BE32-E72D297353CC}">
                <c16:uniqueId val="{00000016-098E-4050-82EE-34294F6D40CC}"/>
              </c:ext>
            </c:extLst>
          </c:dPt>
          <c:dPt>
            <c:idx val="1"/>
            <c:bubble3D val="0"/>
            <c:spPr>
              <a:solidFill>
                <a:schemeClr val="accent6"/>
              </a:solidFill>
              <a:ln w="19050">
                <a:solidFill>
                  <a:schemeClr val="lt1"/>
                </a:solidFill>
              </a:ln>
              <a:effectLst/>
            </c:spPr>
            <c:extLst>
              <c:ext xmlns:c16="http://schemas.microsoft.com/office/drawing/2014/chart" uri="{C3380CC4-5D6E-409C-BE32-E72D297353CC}">
                <c16:uniqueId val="{00000018-098E-4050-82EE-34294F6D40CC}"/>
              </c:ext>
            </c:extLst>
          </c:dPt>
          <c:dPt>
            <c:idx val="2"/>
            <c:bubble3D val="0"/>
            <c:spPr>
              <a:solidFill>
                <a:schemeClr val="accent6"/>
              </a:solidFill>
              <a:ln w="19050">
                <a:solidFill>
                  <a:schemeClr val="lt1"/>
                </a:solidFill>
              </a:ln>
              <a:effectLst/>
            </c:spPr>
            <c:extLst>
              <c:ext xmlns:c16="http://schemas.microsoft.com/office/drawing/2014/chart" uri="{C3380CC4-5D6E-409C-BE32-E72D297353CC}">
                <c16:uniqueId val="{0000001A-098E-4050-82EE-34294F6D40CC}"/>
              </c:ext>
            </c:extLst>
          </c:dPt>
          <c:dPt>
            <c:idx val="3"/>
            <c:bubble3D val="0"/>
            <c:spPr>
              <a:solidFill>
                <a:schemeClr val="bg2">
                  <a:lumMod val="90000"/>
                </a:schemeClr>
              </a:solidFill>
              <a:ln w="19050">
                <a:solidFill>
                  <a:schemeClr val="lt1"/>
                </a:solidFill>
              </a:ln>
              <a:effectLst/>
            </c:spPr>
            <c:extLst>
              <c:ext xmlns:c16="http://schemas.microsoft.com/office/drawing/2014/chart" uri="{C3380CC4-5D6E-409C-BE32-E72D297353CC}">
                <c16:uniqueId val="{0000001C-098E-4050-82EE-34294F6D40CC}"/>
              </c:ext>
            </c:extLst>
          </c:dPt>
          <c:dPt>
            <c:idx val="4"/>
            <c:bubble3D val="0"/>
            <c:spPr>
              <a:solidFill>
                <a:schemeClr val="bg2">
                  <a:lumMod val="90000"/>
                </a:schemeClr>
              </a:solidFill>
              <a:ln w="19050">
                <a:solidFill>
                  <a:schemeClr val="lt1"/>
                </a:solidFill>
              </a:ln>
              <a:effectLst/>
            </c:spPr>
            <c:extLst>
              <c:ext xmlns:c16="http://schemas.microsoft.com/office/drawing/2014/chart" uri="{C3380CC4-5D6E-409C-BE32-E72D297353CC}">
                <c16:uniqueId val="{0000001E-098E-4050-82EE-34294F6D40CC}"/>
              </c:ext>
            </c:extLst>
          </c:dPt>
          <c:dPt>
            <c:idx val="5"/>
            <c:bubble3D val="0"/>
            <c:spPr>
              <a:solidFill>
                <a:schemeClr val="bg2">
                  <a:lumMod val="90000"/>
                </a:schemeClr>
              </a:solidFill>
              <a:ln w="19050">
                <a:solidFill>
                  <a:schemeClr val="lt1"/>
                </a:solidFill>
              </a:ln>
              <a:effectLst/>
            </c:spPr>
            <c:extLst>
              <c:ext xmlns:c16="http://schemas.microsoft.com/office/drawing/2014/chart" uri="{C3380CC4-5D6E-409C-BE32-E72D297353CC}">
                <c16:uniqueId val="{00000020-098E-4050-82EE-34294F6D40CC}"/>
              </c:ext>
            </c:extLst>
          </c:dPt>
          <c:dPt>
            <c:idx val="6"/>
            <c:bubble3D val="0"/>
            <c:spPr>
              <a:solidFill>
                <a:schemeClr val="accent6"/>
              </a:solidFill>
              <a:ln w="19050">
                <a:solidFill>
                  <a:schemeClr val="lt1"/>
                </a:solidFill>
              </a:ln>
              <a:effectLst/>
            </c:spPr>
            <c:extLst>
              <c:ext xmlns:c16="http://schemas.microsoft.com/office/drawing/2014/chart" uri="{C3380CC4-5D6E-409C-BE32-E72D297353CC}">
                <c16:uniqueId val="{00000022-098E-4050-82EE-34294F6D40CC}"/>
              </c:ext>
            </c:extLst>
          </c:dPt>
          <c:dPt>
            <c:idx val="7"/>
            <c:bubble3D val="0"/>
            <c:spPr>
              <a:solidFill>
                <a:schemeClr val="accent4">
                  <a:lumMod val="60000"/>
                  <a:lumOff val="40000"/>
                </a:schemeClr>
              </a:solidFill>
              <a:ln w="19050">
                <a:solidFill>
                  <a:schemeClr val="lt1"/>
                </a:solidFill>
              </a:ln>
              <a:effectLst/>
            </c:spPr>
            <c:extLst>
              <c:ext xmlns:c16="http://schemas.microsoft.com/office/drawing/2014/chart" uri="{C3380CC4-5D6E-409C-BE32-E72D297353CC}">
                <c16:uniqueId val="{00000024-098E-4050-82EE-34294F6D40CC}"/>
              </c:ext>
            </c:extLst>
          </c:dPt>
          <c:dPt>
            <c:idx val="8"/>
            <c:bubble3D val="0"/>
            <c:spPr>
              <a:solidFill>
                <a:schemeClr val="bg2">
                  <a:lumMod val="90000"/>
                </a:schemeClr>
              </a:solidFill>
              <a:ln w="19050">
                <a:solidFill>
                  <a:schemeClr val="lt1"/>
                </a:solidFill>
              </a:ln>
              <a:effectLst/>
            </c:spPr>
            <c:extLst>
              <c:ext xmlns:c16="http://schemas.microsoft.com/office/drawing/2014/chart" uri="{C3380CC4-5D6E-409C-BE32-E72D297353CC}">
                <c16:uniqueId val="{00000026-098E-4050-82EE-34294F6D40CC}"/>
              </c:ext>
            </c:extLst>
          </c:dPt>
          <c:dPt>
            <c:idx val="9"/>
            <c:bubble3D val="0"/>
            <c:spPr>
              <a:solidFill>
                <a:schemeClr val="accent4">
                  <a:lumMod val="60000"/>
                  <a:lumOff val="40000"/>
                </a:schemeClr>
              </a:solidFill>
              <a:ln w="19050">
                <a:solidFill>
                  <a:schemeClr val="lt1"/>
                </a:solidFill>
              </a:ln>
              <a:effectLst/>
            </c:spPr>
            <c:extLst>
              <c:ext xmlns:c16="http://schemas.microsoft.com/office/drawing/2014/chart" uri="{C3380CC4-5D6E-409C-BE32-E72D297353CC}">
                <c16:uniqueId val="{00000028-098E-4050-82EE-34294F6D40CC}"/>
              </c:ext>
            </c:extLst>
          </c:dPt>
          <c:dPt>
            <c:idx val="10"/>
            <c:bubble3D val="0"/>
            <c:spPr>
              <a:solidFill>
                <a:schemeClr val="bg2">
                  <a:lumMod val="90000"/>
                </a:schemeClr>
              </a:solidFill>
            </c:spPr>
            <c:extLst>
              <c:ext xmlns:c16="http://schemas.microsoft.com/office/drawing/2014/chart" uri="{C3380CC4-5D6E-409C-BE32-E72D297353CC}">
                <c16:uniqueId val="{00000029-D616-4076-B2D5-2F1F13AAF751}"/>
              </c:ext>
            </c:extLst>
          </c:dPt>
          <c:dLbls>
            <c:dLbl>
              <c:idx val="0"/>
              <c:spPr>
                <a:noFill/>
                <a:ln>
                  <a:noFill/>
                </a:ln>
                <a:effectLst/>
              </c:spPr>
              <c:txPr>
                <a:bodyPr rot="0" spcFirstLastPara="1" vertOverflow="ellipsis" vert="horz" wrap="square" lIns="38100" tIns="19050" rIns="38100" bIns="19050" anchor="ctr" anchorCtr="1">
                  <a:noAutofit/>
                </a:bodyPr>
                <a:lstStyle/>
                <a:p>
                  <a:pPr>
                    <a:defRPr sz="1000" b="1" i="0" u="none" strike="noStrike" kern="1200" baseline="0">
                      <a:solidFill>
                        <a:schemeClr val="tx1">
                          <a:lumMod val="75000"/>
                          <a:lumOff val="25000"/>
                        </a:schemeClr>
                      </a:solidFill>
                      <a:latin typeface="+mn-lt"/>
                      <a:ea typeface="+mn-ea"/>
                      <a:cs typeface="+mn-cs"/>
                    </a:defRPr>
                  </a:pPr>
                  <a:endParaRPr lang="en-US"/>
                </a:p>
              </c:txPr>
              <c:showLegendKey val="0"/>
              <c:showVal val="0"/>
              <c:showCatName val="1"/>
              <c:showSerName val="0"/>
              <c:showPercent val="0"/>
              <c:showBubbleSize val="0"/>
              <c:extLst>
                <c:ext xmlns:c15="http://schemas.microsoft.com/office/drawing/2012/chart" uri="{CE6537A1-D6FC-4f65-9D91-7224C49458BB}">
                  <c15:spPr xmlns:c15="http://schemas.microsoft.com/office/drawing/2012/chart">
                    <a:prstGeom prst="rect">
                      <a:avLst/>
                    </a:prstGeom>
                  </c15:spPr>
                </c:ext>
                <c:ext xmlns:c16="http://schemas.microsoft.com/office/drawing/2014/chart" uri="{C3380CC4-5D6E-409C-BE32-E72D297353CC}">
                  <c16:uniqueId val="{00000016-098E-4050-82EE-34294F6D40CC}"/>
                </c:ext>
              </c:extLst>
            </c:dLbl>
            <c:dLbl>
              <c:idx val="1"/>
              <c:spPr>
                <a:noFill/>
                <a:ln>
                  <a:noFill/>
                </a:ln>
                <a:effectLst/>
              </c:spPr>
              <c:txPr>
                <a:bodyPr rot="0" spcFirstLastPara="1" vertOverflow="ellipsis" vert="horz" wrap="square" lIns="38100" tIns="19050" rIns="38100" bIns="19050" anchor="ctr" anchorCtr="1">
                  <a:noAutofit/>
                </a:bodyPr>
                <a:lstStyle/>
                <a:p>
                  <a:pPr>
                    <a:defRPr sz="1000" b="1" i="0" u="none" strike="noStrike" kern="1200" baseline="0">
                      <a:solidFill>
                        <a:schemeClr val="tx1">
                          <a:lumMod val="75000"/>
                          <a:lumOff val="25000"/>
                        </a:schemeClr>
                      </a:solidFill>
                      <a:latin typeface="+mn-lt"/>
                      <a:ea typeface="+mn-ea"/>
                      <a:cs typeface="+mn-cs"/>
                    </a:defRPr>
                  </a:pPr>
                  <a:endParaRPr lang="en-US"/>
                </a:p>
              </c:txPr>
              <c:showLegendKey val="0"/>
              <c:showVal val="0"/>
              <c:showCatName val="1"/>
              <c:showSerName val="0"/>
              <c:showPercent val="0"/>
              <c:showBubbleSize val="0"/>
              <c:extLst>
                <c:ext xmlns:c15="http://schemas.microsoft.com/office/drawing/2012/chart" uri="{CE6537A1-D6FC-4f65-9D91-7224C49458BB}">
                  <c15:spPr xmlns:c15="http://schemas.microsoft.com/office/drawing/2012/chart">
                    <a:prstGeom prst="rect">
                      <a:avLst/>
                    </a:prstGeom>
                  </c15:spPr>
                </c:ext>
                <c:ext xmlns:c16="http://schemas.microsoft.com/office/drawing/2014/chart" uri="{C3380CC4-5D6E-409C-BE32-E72D297353CC}">
                  <c16:uniqueId val="{00000018-098E-4050-82EE-34294F6D40CC}"/>
                </c:ext>
              </c:extLst>
            </c:dLbl>
            <c:dLbl>
              <c:idx val="2"/>
              <c:spPr>
                <a:noFill/>
                <a:ln>
                  <a:noFill/>
                </a:ln>
                <a:effectLst/>
              </c:spPr>
              <c:txPr>
                <a:bodyPr rot="0" spcFirstLastPara="1" vertOverflow="ellipsis" vert="horz" wrap="square" lIns="38100" tIns="19050" rIns="38100" bIns="19050" anchor="ctr" anchorCtr="1">
                  <a:noAutofit/>
                </a:bodyPr>
                <a:lstStyle/>
                <a:p>
                  <a:pPr>
                    <a:defRPr sz="1000" b="1" i="0" u="none" strike="noStrike" kern="1200" baseline="0">
                      <a:solidFill>
                        <a:schemeClr val="tx1">
                          <a:lumMod val="75000"/>
                          <a:lumOff val="25000"/>
                        </a:schemeClr>
                      </a:solidFill>
                      <a:latin typeface="+mn-lt"/>
                      <a:ea typeface="+mn-ea"/>
                      <a:cs typeface="+mn-cs"/>
                    </a:defRPr>
                  </a:pPr>
                  <a:endParaRPr lang="en-US"/>
                </a:p>
              </c:txPr>
              <c:showLegendKey val="0"/>
              <c:showVal val="0"/>
              <c:showCatName val="1"/>
              <c:showSerName val="0"/>
              <c:showPercent val="0"/>
              <c:showBubbleSize val="0"/>
              <c:extLst>
                <c:ext xmlns:c15="http://schemas.microsoft.com/office/drawing/2012/chart" uri="{CE6537A1-D6FC-4f65-9D91-7224C49458BB}">
                  <c15:spPr xmlns:c15="http://schemas.microsoft.com/office/drawing/2012/chart">
                    <a:prstGeom prst="rect">
                      <a:avLst/>
                    </a:prstGeom>
                  </c15:spPr>
                </c:ext>
                <c:ext xmlns:c16="http://schemas.microsoft.com/office/drawing/2014/chart" uri="{C3380CC4-5D6E-409C-BE32-E72D297353CC}">
                  <c16:uniqueId val="{0000001A-098E-4050-82EE-34294F6D40CC}"/>
                </c:ext>
              </c:extLst>
            </c:dLbl>
            <c:dLbl>
              <c:idx val="5"/>
              <c:spPr>
                <a:noFill/>
                <a:ln>
                  <a:noFill/>
                </a:ln>
                <a:effectLst/>
              </c:spPr>
              <c:txPr>
                <a:bodyPr rot="0" spcFirstLastPara="1" vertOverflow="ellipsis" vert="horz" wrap="square" lIns="38100" tIns="19050" rIns="38100" bIns="19050" anchor="ctr" anchorCtr="1">
                  <a:noAutofit/>
                </a:bodyPr>
                <a:lstStyle/>
                <a:p>
                  <a:pPr>
                    <a:defRPr sz="1000" b="1" i="0" u="none" strike="noStrike" kern="1200" baseline="0">
                      <a:solidFill>
                        <a:schemeClr val="tx1">
                          <a:lumMod val="75000"/>
                          <a:lumOff val="25000"/>
                        </a:schemeClr>
                      </a:solidFill>
                      <a:latin typeface="+mn-lt"/>
                      <a:ea typeface="+mn-ea"/>
                      <a:cs typeface="+mn-cs"/>
                    </a:defRPr>
                  </a:pPr>
                  <a:endParaRPr lang="en-US"/>
                </a:p>
              </c:txPr>
              <c:showLegendKey val="0"/>
              <c:showVal val="0"/>
              <c:showCatName val="1"/>
              <c:showSerName val="0"/>
              <c:showPercent val="0"/>
              <c:showBubbleSize val="0"/>
              <c:extLst>
                <c:ext xmlns:c15="http://schemas.microsoft.com/office/drawing/2012/chart" uri="{CE6537A1-D6FC-4f65-9D91-7224C49458BB}">
                  <c15:spPr xmlns:c15="http://schemas.microsoft.com/office/drawing/2012/chart">
                    <a:prstGeom prst="rect">
                      <a:avLst/>
                    </a:prstGeom>
                  </c15:spPr>
                </c:ext>
                <c:ext xmlns:c16="http://schemas.microsoft.com/office/drawing/2014/chart" uri="{C3380CC4-5D6E-409C-BE32-E72D297353CC}">
                  <c16:uniqueId val="{00000020-098E-4050-82EE-34294F6D40CC}"/>
                </c:ext>
              </c:extLst>
            </c:dLbl>
            <c:dLbl>
              <c:idx val="6"/>
              <c:spPr>
                <a:noFill/>
                <a:ln>
                  <a:noFill/>
                </a:ln>
                <a:effectLst/>
              </c:spPr>
              <c:txPr>
                <a:bodyPr rot="0" spcFirstLastPara="1" vertOverflow="ellipsis" vert="horz" wrap="square" lIns="38100" tIns="19050" rIns="38100" bIns="19050" anchor="ctr" anchorCtr="1">
                  <a:noAutofit/>
                </a:bodyPr>
                <a:lstStyle/>
                <a:p>
                  <a:pPr>
                    <a:defRPr sz="1000" b="1" i="0" u="none" strike="noStrike" kern="1200" baseline="0">
                      <a:solidFill>
                        <a:schemeClr val="tx1">
                          <a:lumMod val="75000"/>
                          <a:lumOff val="25000"/>
                        </a:schemeClr>
                      </a:solidFill>
                      <a:latin typeface="+mn-lt"/>
                      <a:ea typeface="+mn-ea"/>
                      <a:cs typeface="+mn-cs"/>
                    </a:defRPr>
                  </a:pPr>
                  <a:endParaRPr lang="en-US"/>
                </a:p>
              </c:txPr>
              <c:showLegendKey val="0"/>
              <c:showVal val="0"/>
              <c:showCatName val="1"/>
              <c:showSerName val="0"/>
              <c:showPercent val="0"/>
              <c:showBubbleSize val="0"/>
              <c:extLst>
                <c:ext xmlns:c15="http://schemas.microsoft.com/office/drawing/2012/chart" uri="{CE6537A1-D6FC-4f65-9D91-7224C49458BB}">
                  <c15:spPr xmlns:c15="http://schemas.microsoft.com/office/drawing/2012/chart">
                    <a:prstGeom prst="rect">
                      <a:avLst/>
                    </a:prstGeom>
                  </c15:spPr>
                </c:ext>
                <c:ext xmlns:c16="http://schemas.microsoft.com/office/drawing/2014/chart" uri="{C3380CC4-5D6E-409C-BE32-E72D297353CC}">
                  <c16:uniqueId val="{00000022-098E-4050-82EE-34294F6D40CC}"/>
                </c:ext>
              </c:extLst>
            </c:dLbl>
            <c:dLbl>
              <c:idx val="7"/>
              <c:tx>
                <c:rich>
                  <a:bodyPr rot="0" spcFirstLastPara="1" vertOverflow="ellipsis" vert="horz" wrap="square" lIns="38100" tIns="19050" rIns="38100" bIns="19050" anchor="ctr" anchorCtr="1">
                    <a:noAutofit/>
                  </a:bodyPr>
                  <a:lstStyle/>
                  <a:p>
                    <a:pPr>
                      <a:defRPr sz="1000" b="1" i="0" u="none" strike="noStrike" kern="1200" baseline="0">
                        <a:solidFill>
                          <a:schemeClr val="tx1">
                            <a:lumMod val="75000"/>
                            <a:lumOff val="25000"/>
                          </a:schemeClr>
                        </a:solidFill>
                        <a:latin typeface="+mn-lt"/>
                        <a:ea typeface="+mn-ea"/>
                        <a:cs typeface="+mn-cs"/>
                      </a:defRPr>
                    </a:pPr>
                    <a:r>
                      <a:rPr lang="en-US" sz="1000"/>
                      <a:t>Energy</a:t>
                    </a:r>
                    <a:r>
                      <a:rPr lang="en-US" sz="1000" baseline="0"/>
                      <a:t> Use</a:t>
                    </a:r>
                    <a:endParaRPr lang="en-US" sz="1000"/>
                  </a:p>
                </c:rich>
              </c:tx>
              <c:spPr>
                <a:noFill/>
                <a:ln>
                  <a:noFill/>
                </a:ln>
                <a:effectLst/>
              </c:spPr>
              <c:showLegendKey val="0"/>
              <c:showVal val="0"/>
              <c:showCatName val="1"/>
              <c:showSerName val="0"/>
              <c:showPercent val="0"/>
              <c:showBubbleSize val="0"/>
              <c:extLst>
                <c:ext xmlns:c15="http://schemas.microsoft.com/office/drawing/2012/chart" uri="{CE6537A1-D6FC-4f65-9D91-7224C49458BB}">
                  <c15:spPr xmlns:c15="http://schemas.microsoft.com/office/drawing/2012/chart">
                    <a:prstGeom prst="rect">
                      <a:avLst/>
                    </a:prstGeom>
                  </c15:spPr>
                </c:ext>
                <c:ext xmlns:c16="http://schemas.microsoft.com/office/drawing/2014/chart" uri="{C3380CC4-5D6E-409C-BE32-E72D297353CC}">
                  <c16:uniqueId val="{00000024-098E-4050-82EE-34294F6D40CC}"/>
                </c:ext>
              </c:extLst>
            </c:dLbl>
            <c:dLbl>
              <c:idx val="8"/>
              <c:spPr>
                <a:noFill/>
                <a:ln>
                  <a:noFill/>
                </a:ln>
                <a:effectLst/>
              </c:spPr>
              <c:txPr>
                <a:bodyPr rot="0" spcFirstLastPara="1" vertOverflow="ellipsis" vert="horz" wrap="square" lIns="38100" tIns="19050" rIns="38100" bIns="19050" anchor="ctr" anchorCtr="1">
                  <a:noAutofit/>
                </a:bodyPr>
                <a:lstStyle/>
                <a:p>
                  <a:pPr>
                    <a:defRPr sz="1000" b="1" i="0" u="none" strike="noStrike" kern="1200" baseline="0">
                      <a:solidFill>
                        <a:schemeClr val="tx1">
                          <a:lumMod val="75000"/>
                          <a:lumOff val="25000"/>
                        </a:schemeClr>
                      </a:solidFill>
                      <a:latin typeface="+mn-lt"/>
                      <a:ea typeface="+mn-ea"/>
                      <a:cs typeface="+mn-cs"/>
                    </a:defRPr>
                  </a:pPr>
                  <a:endParaRPr lang="en-US"/>
                </a:p>
              </c:txPr>
              <c:showLegendKey val="0"/>
              <c:showVal val="0"/>
              <c:showCatName val="1"/>
              <c:showSerName val="0"/>
              <c:showPercent val="0"/>
              <c:showBubbleSize val="0"/>
              <c:extLst>
                <c:ext xmlns:c15="http://schemas.microsoft.com/office/drawing/2012/chart" uri="{CE6537A1-D6FC-4f65-9D91-7224C49458BB}">
                  <c15:spPr xmlns:c15="http://schemas.microsoft.com/office/drawing/2012/chart">
                    <a:prstGeom prst="rect">
                      <a:avLst/>
                    </a:prstGeom>
                  </c15:spPr>
                </c:ext>
                <c:ext xmlns:c16="http://schemas.microsoft.com/office/drawing/2014/chart" uri="{C3380CC4-5D6E-409C-BE32-E72D297353CC}">
                  <c16:uniqueId val="{00000026-098E-4050-82EE-34294F6D40CC}"/>
                </c:ext>
              </c:extLst>
            </c:dLbl>
            <c:dLbl>
              <c:idx val="9"/>
              <c:spPr>
                <a:noFill/>
                <a:ln>
                  <a:noFill/>
                </a:ln>
                <a:effectLst/>
              </c:spPr>
              <c:txPr>
                <a:bodyPr rot="0" spcFirstLastPara="1" vertOverflow="ellipsis" vert="horz" wrap="square" lIns="38100" tIns="19050" rIns="38100" bIns="19050" anchor="ctr" anchorCtr="1">
                  <a:noAutofit/>
                </a:bodyPr>
                <a:lstStyle/>
                <a:p>
                  <a:pPr>
                    <a:defRPr sz="1000" b="1" i="0" u="none" strike="noStrike" kern="1200" baseline="0">
                      <a:solidFill>
                        <a:schemeClr val="tx1">
                          <a:lumMod val="75000"/>
                          <a:lumOff val="25000"/>
                        </a:schemeClr>
                      </a:solidFill>
                      <a:latin typeface="+mn-lt"/>
                      <a:ea typeface="+mn-ea"/>
                      <a:cs typeface="+mn-cs"/>
                    </a:defRPr>
                  </a:pPr>
                  <a:endParaRPr lang="en-US"/>
                </a:p>
              </c:txPr>
              <c:showLegendKey val="0"/>
              <c:showVal val="0"/>
              <c:showCatName val="1"/>
              <c:showSerName val="0"/>
              <c:showPercent val="0"/>
              <c:showBubbleSize val="0"/>
              <c:extLst>
                <c:ext xmlns:c15="http://schemas.microsoft.com/office/drawing/2012/chart" uri="{CE6537A1-D6FC-4f65-9D91-7224C49458BB}">
                  <c15:spPr xmlns:c15="http://schemas.microsoft.com/office/drawing/2012/chart">
                    <a:prstGeom prst="rect">
                      <a:avLst/>
                    </a:prstGeom>
                  </c15:spPr>
                </c:ext>
                <c:ext xmlns:c16="http://schemas.microsoft.com/office/drawing/2014/chart" uri="{C3380CC4-5D6E-409C-BE32-E72D297353CC}">
                  <c16:uniqueId val="{00000028-098E-4050-82EE-34294F6D40CC}"/>
                </c:ext>
              </c:extLst>
            </c:dLbl>
            <c:spPr>
              <a:noFill/>
              <a:ln>
                <a:noFill/>
              </a:ln>
              <a:effectLst/>
            </c:spPr>
            <c:txPr>
              <a:bodyPr rot="0" spcFirstLastPara="1" vertOverflow="ellipsis" vert="horz" wrap="square" lIns="38100" tIns="19050" rIns="38100" bIns="19050" anchor="ctr" anchorCtr="1">
                <a:spAutoFit/>
              </a:bodyPr>
              <a:lstStyle/>
              <a:p>
                <a:pPr>
                  <a:defRPr sz="1000" b="1" i="0" u="none" strike="noStrike" kern="1200" baseline="0">
                    <a:solidFill>
                      <a:schemeClr val="tx1">
                        <a:lumMod val="75000"/>
                        <a:lumOff val="25000"/>
                      </a:schemeClr>
                    </a:solidFill>
                    <a:latin typeface="+mn-lt"/>
                    <a:ea typeface="+mn-ea"/>
                    <a:cs typeface="+mn-cs"/>
                  </a:defRPr>
                </a:pPr>
                <a:endParaRPr lang="en-US"/>
              </a:p>
            </c:txPr>
            <c:showLegendKey val="0"/>
            <c:showVal val="0"/>
            <c:showCatName val="1"/>
            <c:showSerName val="0"/>
            <c:showPercent val="0"/>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Dash!$M$17:$M$27</c:f>
              <c:strCache>
                <c:ptCount val="10"/>
                <c:pt idx="0">
                  <c:v>Greenhouse Gases</c:v>
                </c:pt>
                <c:pt idx="1">
                  <c:v>Air Quality</c:v>
                </c:pt>
                <c:pt idx="2">
                  <c:v>Sustainable Transport</c:v>
                </c:pt>
                <c:pt idx="3">
                  <c:v>Biodiversity</c:v>
                </c:pt>
                <c:pt idx="4">
                  <c:v>Land Use Change</c:v>
                </c:pt>
                <c:pt idx="5">
                  <c:v>Soil, Waterway and Marine Health</c:v>
                </c:pt>
                <c:pt idx="6">
                  <c:v>Climate Change Adaptation</c:v>
                </c:pt>
                <c:pt idx="7">
                  <c:v>Energy Use</c:v>
                </c:pt>
                <c:pt idx="8">
                  <c:v>Waste</c:v>
                </c:pt>
                <c:pt idx="9">
                  <c:v>Sustainable Materials</c:v>
                </c:pt>
              </c:strCache>
            </c:strRef>
          </c:cat>
          <c:val>
            <c:numRef>
              <c:f>Dash!$Q$17:$Q$27</c:f>
              <c:numCache>
                <c:formatCode>General</c:formatCode>
                <c:ptCount val="11"/>
                <c:pt idx="0">
                  <c:v>2</c:v>
                </c:pt>
                <c:pt idx="1">
                  <c:v>2</c:v>
                </c:pt>
                <c:pt idx="2">
                  <c:v>2</c:v>
                </c:pt>
                <c:pt idx="3">
                  <c:v>2</c:v>
                </c:pt>
                <c:pt idx="4">
                  <c:v>2</c:v>
                </c:pt>
                <c:pt idx="5">
                  <c:v>2</c:v>
                </c:pt>
                <c:pt idx="6">
                  <c:v>2</c:v>
                </c:pt>
                <c:pt idx="7">
                  <c:v>2</c:v>
                </c:pt>
                <c:pt idx="8">
                  <c:v>2</c:v>
                </c:pt>
                <c:pt idx="9">
                  <c:v>2</c:v>
                </c:pt>
              </c:numCache>
            </c:numRef>
          </c:val>
          <c:extLst>
            <c:ext xmlns:c16="http://schemas.microsoft.com/office/drawing/2014/chart" uri="{C3380CC4-5D6E-409C-BE32-E72D297353CC}">
              <c16:uniqueId val="{00000029-098E-4050-82EE-34294F6D40CC}"/>
            </c:ext>
          </c:extLst>
        </c:ser>
        <c:dLbls>
          <c:showLegendKey val="0"/>
          <c:showVal val="0"/>
          <c:showCatName val="1"/>
          <c:showSerName val="0"/>
          <c:showPercent val="0"/>
          <c:showBubbleSize val="0"/>
          <c:showLeaderLines val="1"/>
        </c:dLbls>
        <c:firstSliceAng val="0"/>
        <c:holeSize val="30"/>
      </c:doughnutChart>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7.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8.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trlProps/ctrlProp1.xml><?xml version="1.0" encoding="utf-8"?>
<formControlPr xmlns="http://schemas.microsoft.com/office/spreadsheetml/2009/9/main" objectType="CheckBox" fmlaLink="$R$6"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fmlaLink="$R$7"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fmlaLink="$R$8"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fmlaLink="$R$9" lockText="1" noThreeD="1"/>
</file>

<file path=xl/ctrlProps/ctrlProp40.xml><?xml version="1.0" encoding="utf-8"?>
<formControlPr xmlns="http://schemas.microsoft.com/office/spreadsheetml/2009/9/main" objectType="CheckBox" lockText="1" noThreeD="1"/>
</file>

<file path=xl/ctrlProps/ctrlProp41.xml><?xml version="1.0" encoding="utf-8"?>
<formControlPr xmlns="http://schemas.microsoft.com/office/spreadsheetml/2009/9/main" objectType="CheckBox" lockText="1" noThreeD="1"/>
</file>

<file path=xl/ctrlProps/ctrlProp42.xml><?xml version="1.0" encoding="utf-8"?>
<formControlPr xmlns="http://schemas.microsoft.com/office/spreadsheetml/2009/9/main" objectType="CheckBox" lockText="1" noThreeD="1"/>
</file>

<file path=xl/ctrlProps/ctrlProp43.xml><?xml version="1.0" encoding="utf-8"?>
<formControlPr xmlns="http://schemas.microsoft.com/office/spreadsheetml/2009/9/main" objectType="CheckBox" lockText="1" noThreeD="1"/>
</file>

<file path=xl/ctrlProps/ctrlProp44.xml><?xml version="1.0" encoding="utf-8"?>
<formControlPr xmlns="http://schemas.microsoft.com/office/spreadsheetml/2009/9/main" objectType="CheckBox" lockText="1" noThreeD="1"/>
</file>

<file path=xl/ctrlProps/ctrlProp45.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 Id="rId4" Type="http://schemas.openxmlformats.org/officeDocument/2006/relationships/image" Target="../media/image4.png"/></Relationships>
</file>

<file path=xl/drawings/_rels/drawing2.xml.rels><?xml version="1.0" encoding="UTF-8" standalone="yes"?>
<Relationships xmlns="http://schemas.openxmlformats.org/package/2006/relationships"><Relationship Id="rId1" Type="http://schemas.openxmlformats.org/officeDocument/2006/relationships/image" Target="../media/image4.png"/></Relationships>
</file>

<file path=xl/drawings/_rels/drawing3.xml.rels><?xml version="1.0" encoding="UTF-8" standalone="yes"?>
<Relationships xmlns="http://schemas.openxmlformats.org/package/2006/relationships"><Relationship Id="rId1" Type="http://schemas.openxmlformats.org/officeDocument/2006/relationships/image" Target="../media/image4.png"/></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5.xml.rels><?xml version="1.0" encoding="UTF-8" standalone="yes"?>
<Relationships xmlns="http://schemas.openxmlformats.org/package/2006/relationships"><Relationship Id="rId1" Type="http://schemas.openxmlformats.org/officeDocument/2006/relationships/chart" Target="../charts/chart2.xml"/></Relationships>
</file>

<file path=xl/drawings/_rels/drawing6.xml.rels><?xml version="1.0" encoding="UTF-8" standalone="yes"?>
<Relationships xmlns="http://schemas.openxmlformats.org/package/2006/relationships"><Relationship Id="rId3" Type="http://schemas.openxmlformats.org/officeDocument/2006/relationships/chart" Target="../charts/chart5.xml"/><Relationship Id="rId2" Type="http://schemas.openxmlformats.org/officeDocument/2006/relationships/chart" Target="../charts/chart4.xml"/><Relationship Id="rId1" Type="http://schemas.openxmlformats.org/officeDocument/2006/relationships/chart" Target="../charts/chart3.xml"/><Relationship Id="rId4" Type="http://schemas.openxmlformats.org/officeDocument/2006/relationships/chart" Target="../charts/chart6.xml"/></Relationships>
</file>

<file path=xl/drawings/_rels/drawing7.xml.rels><?xml version="1.0" encoding="UTF-8" standalone="yes"?>
<Relationships xmlns="http://schemas.openxmlformats.org/package/2006/relationships"><Relationship Id="rId3" Type="http://schemas.openxmlformats.org/officeDocument/2006/relationships/chart" Target="../charts/chart9.xml"/><Relationship Id="rId2" Type="http://schemas.openxmlformats.org/officeDocument/2006/relationships/chart" Target="../charts/chart8.xml"/><Relationship Id="rId1" Type="http://schemas.openxmlformats.org/officeDocument/2006/relationships/chart" Target="../charts/chart7.xml"/></Relationships>
</file>

<file path=xl/drawings/_rels/drawing8.xml.rels><?xml version="1.0" encoding="UTF-8" standalone="yes"?>
<Relationships xmlns="http://schemas.openxmlformats.org/package/2006/relationships"><Relationship Id="rId2" Type="http://schemas.openxmlformats.org/officeDocument/2006/relationships/chart" Target="../charts/chart11.xml"/><Relationship Id="rId1" Type="http://schemas.openxmlformats.org/officeDocument/2006/relationships/chart" Target="../charts/chart10.xml"/></Relationships>
</file>

<file path=xl/drawings/drawing1.xml><?xml version="1.0" encoding="utf-8"?>
<xdr:wsDr xmlns:xdr="http://schemas.openxmlformats.org/drawingml/2006/spreadsheetDrawing" xmlns:a="http://schemas.openxmlformats.org/drawingml/2006/main">
  <xdr:twoCellAnchor editAs="oneCell">
    <xdr:from>
      <xdr:col>9</xdr:col>
      <xdr:colOff>552942</xdr:colOff>
      <xdr:row>1</xdr:row>
      <xdr:rowOff>110096</xdr:rowOff>
    </xdr:from>
    <xdr:to>
      <xdr:col>13</xdr:col>
      <xdr:colOff>299072</xdr:colOff>
      <xdr:row>3</xdr:row>
      <xdr:rowOff>168235</xdr:rowOff>
    </xdr:to>
    <xdr:pic>
      <xdr:nvPicPr>
        <xdr:cNvPr id="3" name="Picture 2">
          <a:extLst>
            <a:ext uri="{FF2B5EF4-FFF2-40B4-BE49-F238E27FC236}">
              <a16:creationId xmlns:a16="http://schemas.microsoft.com/office/drawing/2014/main" id="{00000000-0008-0000-0000-000003000000}"/>
            </a:ext>
          </a:extLst>
        </xdr:cNvPr>
        <xdr:cNvPicPr>
          <a:picLocks noChangeAspect="1"/>
        </xdr:cNvPicPr>
      </xdr:nvPicPr>
      <xdr:blipFill>
        <a:blip xmlns:r="http://schemas.openxmlformats.org/officeDocument/2006/relationships" r:embed="rId1"/>
        <a:stretch>
          <a:fillRect/>
        </a:stretch>
      </xdr:blipFill>
      <xdr:spPr>
        <a:xfrm>
          <a:off x="7859978" y="300596"/>
          <a:ext cx="2086558" cy="765710"/>
        </a:xfrm>
        <a:prstGeom prst="rect">
          <a:avLst/>
        </a:prstGeom>
      </xdr:spPr>
    </xdr:pic>
    <xdr:clientData/>
  </xdr:twoCellAnchor>
  <xdr:twoCellAnchor editAs="oneCell">
    <xdr:from>
      <xdr:col>13</xdr:col>
      <xdr:colOff>483672</xdr:colOff>
      <xdr:row>1</xdr:row>
      <xdr:rowOff>170695</xdr:rowOff>
    </xdr:from>
    <xdr:to>
      <xdr:col>15</xdr:col>
      <xdr:colOff>1673463</xdr:colOff>
      <xdr:row>3</xdr:row>
      <xdr:rowOff>41976</xdr:rowOff>
    </xdr:to>
    <xdr:pic>
      <xdr:nvPicPr>
        <xdr:cNvPr id="5" name="Picture 4">
          <a:extLst>
            <a:ext uri="{FF2B5EF4-FFF2-40B4-BE49-F238E27FC236}">
              <a16:creationId xmlns:a16="http://schemas.microsoft.com/office/drawing/2014/main" id="{00000000-0008-0000-0000-000005000000}"/>
            </a:ext>
          </a:extLst>
        </xdr:cNvPr>
        <xdr:cNvPicPr>
          <a:picLocks noChangeAspect="1"/>
        </xdr:cNvPicPr>
      </xdr:nvPicPr>
      <xdr:blipFill>
        <a:blip xmlns:r="http://schemas.openxmlformats.org/officeDocument/2006/relationships" r:embed="rId2"/>
        <a:stretch>
          <a:fillRect/>
        </a:stretch>
      </xdr:blipFill>
      <xdr:spPr>
        <a:xfrm>
          <a:off x="10131136" y="361195"/>
          <a:ext cx="2360006" cy="578852"/>
        </a:xfrm>
        <a:prstGeom prst="rect">
          <a:avLst/>
        </a:prstGeom>
      </xdr:spPr>
    </xdr:pic>
    <xdr:clientData/>
  </xdr:twoCellAnchor>
  <xdr:twoCellAnchor editAs="oneCell">
    <xdr:from>
      <xdr:col>2</xdr:col>
      <xdr:colOff>207817</xdr:colOff>
      <xdr:row>27</xdr:row>
      <xdr:rowOff>86590</xdr:rowOff>
    </xdr:from>
    <xdr:to>
      <xdr:col>3</xdr:col>
      <xdr:colOff>398317</xdr:colOff>
      <xdr:row>27</xdr:row>
      <xdr:rowOff>342037</xdr:rowOff>
    </xdr:to>
    <xdr:pic>
      <xdr:nvPicPr>
        <xdr:cNvPr id="4" name="Picture 3"/>
        <xdr:cNvPicPr>
          <a:picLocks noChangeAspect="1"/>
        </xdr:cNvPicPr>
      </xdr:nvPicPr>
      <xdr:blipFill>
        <a:blip xmlns:r="http://schemas.openxmlformats.org/officeDocument/2006/relationships" r:embed="rId3"/>
        <a:stretch>
          <a:fillRect/>
        </a:stretch>
      </xdr:blipFill>
      <xdr:spPr>
        <a:xfrm>
          <a:off x="675408" y="5333999"/>
          <a:ext cx="770659" cy="255447"/>
        </a:xfrm>
        <a:prstGeom prst="rect">
          <a:avLst/>
        </a:prstGeom>
      </xdr:spPr>
    </xdr:pic>
    <xdr:clientData/>
  </xdr:twoCellAnchor>
  <xdr:twoCellAnchor editAs="oneCell">
    <xdr:from>
      <xdr:col>2</xdr:col>
      <xdr:colOff>13606</xdr:colOff>
      <xdr:row>21</xdr:row>
      <xdr:rowOff>122466</xdr:rowOff>
    </xdr:from>
    <xdr:to>
      <xdr:col>5</xdr:col>
      <xdr:colOff>3428999</xdr:colOff>
      <xdr:row>24</xdr:row>
      <xdr:rowOff>107383</xdr:rowOff>
    </xdr:to>
    <xdr:pic>
      <xdr:nvPicPr>
        <xdr:cNvPr id="7" name="Picture 6"/>
        <xdr:cNvPicPr>
          <a:picLocks noChangeAspect="1"/>
        </xdr:cNvPicPr>
      </xdr:nvPicPr>
      <xdr:blipFill rotWithShape="1">
        <a:blip xmlns:r="http://schemas.openxmlformats.org/officeDocument/2006/relationships" r:embed="rId4"/>
        <a:srcRect l="20787" t="1427" r="21795" b="86056"/>
        <a:stretch/>
      </xdr:blipFill>
      <xdr:spPr>
        <a:xfrm>
          <a:off x="476249" y="5374823"/>
          <a:ext cx="4680857" cy="597239"/>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428625</xdr:colOff>
          <xdr:row>8</xdr:row>
          <xdr:rowOff>9525</xdr:rowOff>
        </xdr:from>
        <xdr:to>
          <xdr:col>2</xdr:col>
          <xdr:colOff>409575</xdr:colOff>
          <xdr:row>9</xdr:row>
          <xdr:rowOff>28575</xdr:rowOff>
        </xdr:to>
        <xdr:sp macro="" textlink="">
          <xdr:nvSpPr>
            <xdr:cNvPr id="7170" name="Check Box 2" hidden="1">
              <a:extLst>
                <a:ext uri="{63B3BB69-23CF-44E3-9099-C40C66FF867C}">
                  <a14:compatExt spid="_x0000_s7170"/>
                </a:ext>
                <a:ext uri="{FF2B5EF4-FFF2-40B4-BE49-F238E27FC236}">
                  <a16:creationId xmlns:a16="http://schemas.microsoft.com/office/drawing/2014/main" id="{00000000-0008-0000-0C00-000002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GB" sz="800" b="0" i="0" u="none" strike="noStrike" baseline="0">
                  <a:solidFill>
                    <a:srgbClr val="000000"/>
                  </a:solidFill>
                  <a:latin typeface="Segoe UI"/>
                  <a:cs typeface="Segoe UI"/>
                </a:rPr>
                <a:t>Public transport links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438150</xdr:colOff>
          <xdr:row>9</xdr:row>
          <xdr:rowOff>28575</xdr:rowOff>
        </xdr:from>
        <xdr:to>
          <xdr:col>2</xdr:col>
          <xdr:colOff>276225</xdr:colOff>
          <xdr:row>10</xdr:row>
          <xdr:rowOff>85725</xdr:rowOff>
        </xdr:to>
        <xdr:sp macro="" textlink="">
          <xdr:nvSpPr>
            <xdr:cNvPr id="7171" name="Check Box 3" hidden="1">
              <a:extLst>
                <a:ext uri="{63B3BB69-23CF-44E3-9099-C40C66FF867C}">
                  <a14:compatExt spid="_x0000_s7171"/>
                </a:ext>
                <a:ext uri="{FF2B5EF4-FFF2-40B4-BE49-F238E27FC236}">
                  <a16:creationId xmlns:a16="http://schemas.microsoft.com/office/drawing/2014/main" id="{00000000-0008-0000-0C00-000003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GB" sz="800" b="0" i="0" u="none" strike="noStrike" baseline="0">
                  <a:solidFill>
                    <a:srgbClr val="000000"/>
                  </a:solidFill>
                  <a:latin typeface="Segoe UI"/>
                  <a:cs typeface="Segoe UI"/>
                </a:rPr>
                <a:t>Disability access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200025</xdr:colOff>
          <xdr:row>7</xdr:row>
          <xdr:rowOff>28575</xdr:rowOff>
        </xdr:from>
        <xdr:to>
          <xdr:col>14</xdr:col>
          <xdr:colOff>190500</xdr:colOff>
          <xdr:row>8</xdr:row>
          <xdr:rowOff>47625</xdr:rowOff>
        </xdr:to>
        <xdr:sp macro="" textlink="">
          <xdr:nvSpPr>
            <xdr:cNvPr id="7177" name="Check Box 9" hidden="1">
              <a:extLst>
                <a:ext uri="{63B3BB69-23CF-44E3-9099-C40C66FF867C}">
                  <a14:compatExt spid="_x0000_s7177"/>
                </a:ext>
                <a:ext uri="{FF2B5EF4-FFF2-40B4-BE49-F238E27FC236}">
                  <a16:creationId xmlns:a16="http://schemas.microsoft.com/office/drawing/2014/main" id="{00000000-0008-0000-0C00-000009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GB" sz="800" b="0" i="0" u="none" strike="noStrike" baseline="0">
                  <a:solidFill>
                    <a:srgbClr val="000000"/>
                  </a:solidFill>
                  <a:latin typeface="Segoe UI"/>
                  <a:cs typeface="Segoe UI"/>
                </a:rPr>
                <a:t>Public transport links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219075</xdr:colOff>
          <xdr:row>8</xdr:row>
          <xdr:rowOff>47625</xdr:rowOff>
        </xdr:from>
        <xdr:to>
          <xdr:col>14</xdr:col>
          <xdr:colOff>57150</xdr:colOff>
          <xdr:row>9</xdr:row>
          <xdr:rowOff>95250</xdr:rowOff>
        </xdr:to>
        <xdr:sp macro="" textlink="">
          <xdr:nvSpPr>
            <xdr:cNvPr id="7178" name="Check Box 10" hidden="1">
              <a:extLst>
                <a:ext uri="{63B3BB69-23CF-44E3-9099-C40C66FF867C}">
                  <a14:compatExt spid="_x0000_s7178"/>
                </a:ext>
                <a:ext uri="{FF2B5EF4-FFF2-40B4-BE49-F238E27FC236}">
                  <a16:creationId xmlns:a16="http://schemas.microsoft.com/office/drawing/2014/main" id="{00000000-0008-0000-0C00-00000A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GB" sz="800" b="0" i="0" u="none" strike="noStrike" baseline="0">
                  <a:solidFill>
                    <a:srgbClr val="000000"/>
                  </a:solidFill>
                  <a:latin typeface="Segoe UI"/>
                  <a:cs typeface="Segoe UI"/>
                </a:rPr>
                <a:t>Disability access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219075</xdr:colOff>
          <xdr:row>9</xdr:row>
          <xdr:rowOff>76200</xdr:rowOff>
        </xdr:from>
        <xdr:to>
          <xdr:col>14</xdr:col>
          <xdr:colOff>66675</xdr:colOff>
          <xdr:row>10</xdr:row>
          <xdr:rowOff>123825</xdr:rowOff>
        </xdr:to>
        <xdr:sp macro="" textlink="">
          <xdr:nvSpPr>
            <xdr:cNvPr id="7180" name="Check Box 12" hidden="1">
              <a:extLst>
                <a:ext uri="{63B3BB69-23CF-44E3-9099-C40C66FF867C}">
                  <a14:compatExt spid="_x0000_s7180"/>
                </a:ext>
                <a:ext uri="{FF2B5EF4-FFF2-40B4-BE49-F238E27FC236}">
                  <a16:creationId xmlns:a16="http://schemas.microsoft.com/office/drawing/2014/main" id="{00000000-0008-0000-0C00-00000C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GB" sz="800" b="0" i="0" u="none" strike="noStrike" baseline="0">
                  <a:solidFill>
                    <a:srgbClr val="000000"/>
                  </a:solidFill>
                  <a:latin typeface="Segoe UI"/>
                  <a:cs typeface="Segoe UI"/>
                </a:rPr>
                <a:t>New service centres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200025</xdr:colOff>
          <xdr:row>20</xdr:row>
          <xdr:rowOff>28575</xdr:rowOff>
        </xdr:from>
        <xdr:to>
          <xdr:col>14</xdr:col>
          <xdr:colOff>600075</xdr:colOff>
          <xdr:row>21</xdr:row>
          <xdr:rowOff>47625</xdr:rowOff>
        </xdr:to>
        <xdr:sp macro="" textlink="">
          <xdr:nvSpPr>
            <xdr:cNvPr id="7181" name="Check Box 13" hidden="1">
              <a:extLst>
                <a:ext uri="{63B3BB69-23CF-44E3-9099-C40C66FF867C}">
                  <a14:compatExt spid="_x0000_s7181"/>
                </a:ext>
                <a:ext uri="{FF2B5EF4-FFF2-40B4-BE49-F238E27FC236}">
                  <a16:creationId xmlns:a16="http://schemas.microsoft.com/office/drawing/2014/main" id="{00000000-0008-0000-0C00-00000D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GB" sz="800" b="0" i="0" u="none" strike="noStrike" baseline="0">
                  <a:solidFill>
                    <a:srgbClr val="000000"/>
                  </a:solidFill>
                  <a:latin typeface="Segoe UI"/>
                  <a:cs typeface="Segoe UI"/>
                </a:rPr>
                <a:t>Re-locating outside town centres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219075</xdr:colOff>
          <xdr:row>21</xdr:row>
          <xdr:rowOff>47625</xdr:rowOff>
        </xdr:from>
        <xdr:to>
          <xdr:col>15</xdr:col>
          <xdr:colOff>9525</xdr:colOff>
          <xdr:row>22</xdr:row>
          <xdr:rowOff>95250</xdr:rowOff>
        </xdr:to>
        <xdr:sp macro="" textlink="">
          <xdr:nvSpPr>
            <xdr:cNvPr id="7182" name="Check Box 14" hidden="1">
              <a:extLst>
                <a:ext uri="{63B3BB69-23CF-44E3-9099-C40C66FF867C}">
                  <a14:compatExt spid="_x0000_s7182"/>
                </a:ext>
                <a:ext uri="{FF2B5EF4-FFF2-40B4-BE49-F238E27FC236}">
                  <a16:creationId xmlns:a16="http://schemas.microsoft.com/office/drawing/2014/main" id="{00000000-0008-0000-0C00-00000E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GB" sz="800" b="0" i="0" u="none" strike="noStrike" baseline="0">
                  <a:solidFill>
                    <a:srgbClr val="000000"/>
                  </a:solidFill>
                  <a:latin typeface="Segoe UI"/>
                  <a:cs typeface="Segoe UI"/>
                </a:rPr>
                <a:t>Road cutting through footpaths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219075</xdr:colOff>
          <xdr:row>22</xdr:row>
          <xdr:rowOff>76200</xdr:rowOff>
        </xdr:from>
        <xdr:to>
          <xdr:col>14</xdr:col>
          <xdr:colOff>66675</xdr:colOff>
          <xdr:row>23</xdr:row>
          <xdr:rowOff>123825</xdr:rowOff>
        </xdr:to>
        <xdr:sp macro="" textlink="">
          <xdr:nvSpPr>
            <xdr:cNvPr id="7183" name="Check Box 15" hidden="1">
              <a:extLst>
                <a:ext uri="{63B3BB69-23CF-44E3-9099-C40C66FF867C}">
                  <a14:compatExt spid="_x0000_s7183"/>
                </a:ext>
                <a:ext uri="{FF2B5EF4-FFF2-40B4-BE49-F238E27FC236}">
                  <a16:creationId xmlns:a16="http://schemas.microsoft.com/office/drawing/2014/main" id="{00000000-0008-0000-0C00-00000F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GB" sz="800" b="0" i="0" u="none" strike="noStrike" baseline="0">
                  <a:solidFill>
                    <a:srgbClr val="000000"/>
                  </a:solidFill>
                  <a:latin typeface="Segoe UI"/>
                  <a:cs typeface="Segoe UI"/>
                </a:rPr>
                <a:t>Other</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219075</xdr:colOff>
          <xdr:row>22</xdr:row>
          <xdr:rowOff>19050</xdr:rowOff>
        </xdr:from>
        <xdr:to>
          <xdr:col>1</xdr:col>
          <xdr:colOff>361950</xdr:colOff>
          <xdr:row>23</xdr:row>
          <xdr:rowOff>57150</xdr:rowOff>
        </xdr:to>
        <xdr:sp macro="" textlink="">
          <xdr:nvSpPr>
            <xdr:cNvPr id="7184" name="Check Box 16" hidden="1">
              <a:extLst>
                <a:ext uri="{63B3BB69-23CF-44E3-9099-C40C66FF867C}">
                  <a14:compatExt spid="_x0000_s7184"/>
                </a:ext>
                <a:ext uri="{FF2B5EF4-FFF2-40B4-BE49-F238E27FC236}">
                  <a16:creationId xmlns:a16="http://schemas.microsoft.com/office/drawing/2014/main" id="{00000000-0008-0000-0C00-000010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GB" sz="800" b="0" i="0" u="none" strike="noStrike" baseline="0">
                  <a:solidFill>
                    <a:srgbClr val="000000"/>
                  </a:solidFill>
                  <a:latin typeface="Segoe UI"/>
                  <a:cs typeface="Segoe UI"/>
                </a:rPr>
                <a:t>Broadband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219075</xdr:colOff>
          <xdr:row>23</xdr:row>
          <xdr:rowOff>47625</xdr:rowOff>
        </xdr:from>
        <xdr:to>
          <xdr:col>1</xdr:col>
          <xdr:colOff>361950</xdr:colOff>
          <xdr:row>24</xdr:row>
          <xdr:rowOff>85725</xdr:rowOff>
        </xdr:to>
        <xdr:sp macro="" textlink="">
          <xdr:nvSpPr>
            <xdr:cNvPr id="7185" name="Check Box 17" hidden="1">
              <a:extLst>
                <a:ext uri="{63B3BB69-23CF-44E3-9099-C40C66FF867C}">
                  <a14:compatExt spid="_x0000_s7185"/>
                </a:ext>
                <a:ext uri="{FF2B5EF4-FFF2-40B4-BE49-F238E27FC236}">
                  <a16:creationId xmlns:a16="http://schemas.microsoft.com/office/drawing/2014/main" id="{00000000-0008-0000-0C00-000011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GB" sz="800" b="0" i="0" u="none" strike="noStrike" baseline="0">
                  <a:solidFill>
                    <a:srgbClr val="000000"/>
                  </a:solidFill>
                  <a:latin typeface="Segoe UI"/>
                  <a:cs typeface="Segoe UI"/>
                </a:rPr>
                <a:t>Web services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200025</xdr:colOff>
          <xdr:row>35</xdr:row>
          <xdr:rowOff>28575</xdr:rowOff>
        </xdr:from>
        <xdr:to>
          <xdr:col>14</xdr:col>
          <xdr:colOff>190500</xdr:colOff>
          <xdr:row>36</xdr:row>
          <xdr:rowOff>47625</xdr:rowOff>
        </xdr:to>
        <xdr:sp macro="" textlink="">
          <xdr:nvSpPr>
            <xdr:cNvPr id="7186" name="Check Box 18" hidden="1">
              <a:extLst>
                <a:ext uri="{63B3BB69-23CF-44E3-9099-C40C66FF867C}">
                  <a14:compatExt spid="_x0000_s7186"/>
                </a:ext>
                <a:ext uri="{FF2B5EF4-FFF2-40B4-BE49-F238E27FC236}">
                  <a16:creationId xmlns:a16="http://schemas.microsoft.com/office/drawing/2014/main" id="{00000000-0008-0000-0C00-000012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GB" sz="800" b="0" i="0" u="none" strike="noStrike" baseline="0">
                  <a:solidFill>
                    <a:srgbClr val="000000"/>
                  </a:solidFill>
                  <a:latin typeface="Segoe UI"/>
                  <a:cs typeface="Segoe UI"/>
                </a:rPr>
                <a:t>Broadband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219075</xdr:colOff>
          <xdr:row>36</xdr:row>
          <xdr:rowOff>47625</xdr:rowOff>
        </xdr:from>
        <xdr:to>
          <xdr:col>14</xdr:col>
          <xdr:colOff>57150</xdr:colOff>
          <xdr:row>37</xdr:row>
          <xdr:rowOff>95250</xdr:rowOff>
        </xdr:to>
        <xdr:sp macro="" textlink="">
          <xdr:nvSpPr>
            <xdr:cNvPr id="7187" name="Check Box 19" hidden="1">
              <a:extLst>
                <a:ext uri="{63B3BB69-23CF-44E3-9099-C40C66FF867C}">
                  <a14:compatExt spid="_x0000_s7187"/>
                </a:ext>
                <a:ext uri="{FF2B5EF4-FFF2-40B4-BE49-F238E27FC236}">
                  <a16:creationId xmlns:a16="http://schemas.microsoft.com/office/drawing/2014/main" id="{00000000-0008-0000-0C00-000013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GB" sz="800" b="0" i="0" u="none" strike="noStrike" baseline="0">
                  <a:solidFill>
                    <a:srgbClr val="000000"/>
                  </a:solidFill>
                  <a:latin typeface="Segoe UI"/>
                  <a:cs typeface="Segoe UI"/>
                </a:rPr>
                <a:t>Web services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219075</xdr:colOff>
          <xdr:row>37</xdr:row>
          <xdr:rowOff>76200</xdr:rowOff>
        </xdr:from>
        <xdr:to>
          <xdr:col>14</xdr:col>
          <xdr:colOff>66675</xdr:colOff>
          <xdr:row>38</xdr:row>
          <xdr:rowOff>123825</xdr:rowOff>
        </xdr:to>
        <xdr:sp macro="" textlink="">
          <xdr:nvSpPr>
            <xdr:cNvPr id="7188" name="Check Box 20" hidden="1">
              <a:extLst>
                <a:ext uri="{63B3BB69-23CF-44E3-9099-C40C66FF867C}">
                  <a14:compatExt spid="_x0000_s7188"/>
                </a:ext>
                <a:ext uri="{FF2B5EF4-FFF2-40B4-BE49-F238E27FC236}">
                  <a16:creationId xmlns:a16="http://schemas.microsoft.com/office/drawing/2014/main" id="{00000000-0008-0000-0C00-000014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GB" sz="800" b="0" i="0" u="none" strike="noStrike" baseline="0">
                  <a:solidFill>
                    <a:srgbClr val="000000"/>
                  </a:solidFill>
                  <a:latin typeface="Segoe UI"/>
                  <a:cs typeface="Segoe UI"/>
                </a:rPr>
                <a:t>Other</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200025</xdr:colOff>
          <xdr:row>48</xdr:row>
          <xdr:rowOff>28575</xdr:rowOff>
        </xdr:from>
        <xdr:to>
          <xdr:col>14</xdr:col>
          <xdr:colOff>600075</xdr:colOff>
          <xdr:row>49</xdr:row>
          <xdr:rowOff>47625</xdr:rowOff>
        </xdr:to>
        <xdr:sp macro="" textlink="">
          <xdr:nvSpPr>
            <xdr:cNvPr id="7189" name="Check Box 21" hidden="1">
              <a:extLst>
                <a:ext uri="{63B3BB69-23CF-44E3-9099-C40C66FF867C}">
                  <a14:compatExt spid="_x0000_s7189"/>
                </a:ext>
                <a:ext uri="{FF2B5EF4-FFF2-40B4-BE49-F238E27FC236}">
                  <a16:creationId xmlns:a16="http://schemas.microsoft.com/office/drawing/2014/main" id="{00000000-0008-0000-0C00-000015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GB" sz="800" b="0" i="0" u="none" strike="noStrike" baseline="0">
                  <a:solidFill>
                    <a:srgbClr val="000000"/>
                  </a:solidFill>
                  <a:latin typeface="Segoe UI"/>
                  <a:cs typeface="Segoe UI"/>
                </a:rPr>
                <a:t>Re-locating outside town centres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219075</xdr:colOff>
          <xdr:row>49</xdr:row>
          <xdr:rowOff>47625</xdr:rowOff>
        </xdr:from>
        <xdr:to>
          <xdr:col>15</xdr:col>
          <xdr:colOff>9525</xdr:colOff>
          <xdr:row>50</xdr:row>
          <xdr:rowOff>95250</xdr:rowOff>
        </xdr:to>
        <xdr:sp macro="" textlink="">
          <xdr:nvSpPr>
            <xdr:cNvPr id="7190" name="Check Box 22" hidden="1">
              <a:extLst>
                <a:ext uri="{63B3BB69-23CF-44E3-9099-C40C66FF867C}">
                  <a14:compatExt spid="_x0000_s7190"/>
                </a:ext>
                <a:ext uri="{FF2B5EF4-FFF2-40B4-BE49-F238E27FC236}">
                  <a16:creationId xmlns:a16="http://schemas.microsoft.com/office/drawing/2014/main" id="{00000000-0008-0000-0C00-000016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GB" sz="800" b="0" i="0" u="none" strike="noStrike" baseline="0">
                  <a:solidFill>
                    <a:srgbClr val="000000"/>
                  </a:solidFill>
                  <a:latin typeface="Segoe UI"/>
                  <a:cs typeface="Segoe UI"/>
                </a:rPr>
                <a:t>Road cutting through footpaths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219075</xdr:colOff>
          <xdr:row>50</xdr:row>
          <xdr:rowOff>76200</xdr:rowOff>
        </xdr:from>
        <xdr:to>
          <xdr:col>14</xdr:col>
          <xdr:colOff>66675</xdr:colOff>
          <xdr:row>51</xdr:row>
          <xdr:rowOff>123825</xdr:rowOff>
        </xdr:to>
        <xdr:sp macro="" textlink="">
          <xdr:nvSpPr>
            <xdr:cNvPr id="7191" name="Check Box 23" hidden="1">
              <a:extLst>
                <a:ext uri="{63B3BB69-23CF-44E3-9099-C40C66FF867C}">
                  <a14:compatExt spid="_x0000_s7191"/>
                </a:ext>
                <a:ext uri="{FF2B5EF4-FFF2-40B4-BE49-F238E27FC236}">
                  <a16:creationId xmlns:a16="http://schemas.microsoft.com/office/drawing/2014/main" id="{00000000-0008-0000-0C00-000017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GB" sz="800" b="0" i="0" u="none" strike="noStrike" baseline="0">
                  <a:solidFill>
                    <a:srgbClr val="000000"/>
                  </a:solidFill>
                  <a:latin typeface="Segoe UI"/>
                  <a:cs typeface="Segoe UI"/>
                </a:rPr>
                <a:t>Other</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447675</xdr:colOff>
          <xdr:row>10</xdr:row>
          <xdr:rowOff>76200</xdr:rowOff>
        </xdr:from>
        <xdr:to>
          <xdr:col>2</xdr:col>
          <xdr:colOff>285750</xdr:colOff>
          <xdr:row>11</xdr:row>
          <xdr:rowOff>123825</xdr:rowOff>
        </xdr:to>
        <xdr:sp macro="" textlink="">
          <xdr:nvSpPr>
            <xdr:cNvPr id="7192" name="Check Box 24" hidden="1">
              <a:extLst>
                <a:ext uri="{63B3BB69-23CF-44E3-9099-C40C66FF867C}">
                  <a14:compatExt spid="_x0000_s7192"/>
                </a:ext>
                <a:ext uri="{FF2B5EF4-FFF2-40B4-BE49-F238E27FC236}">
                  <a16:creationId xmlns:a16="http://schemas.microsoft.com/office/drawing/2014/main" id="{00000000-0008-0000-0C00-000018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GB" sz="800" b="0" i="0" u="none" strike="noStrike" baseline="0">
                  <a:solidFill>
                    <a:srgbClr val="000000"/>
                  </a:solidFill>
                  <a:latin typeface="Segoe UI"/>
                  <a:cs typeface="Segoe UI"/>
                </a:rPr>
                <a:t>New service centres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390525</xdr:colOff>
          <xdr:row>8</xdr:row>
          <xdr:rowOff>9525</xdr:rowOff>
        </xdr:from>
        <xdr:to>
          <xdr:col>6</xdr:col>
          <xdr:colOff>171450</xdr:colOff>
          <xdr:row>9</xdr:row>
          <xdr:rowOff>28575</xdr:rowOff>
        </xdr:to>
        <xdr:sp macro="" textlink="">
          <xdr:nvSpPr>
            <xdr:cNvPr id="7193" name="Check Box 25" hidden="1">
              <a:extLst>
                <a:ext uri="{63B3BB69-23CF-44E3-9099-C40C66FF867C}">
                  <a14:compatExt spid="_x0000_s7193"/>
                </a:ext>
                <a:ext uri="{FF2B5EF4-FFF2-40B4-BE49-F238E27FC236}">
                  <a16:creationId xmlns:a16="http://schemas.microsoft.com/office/drawing/2014/main" id="{00000000-0008-0000-0C00-000019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GB" sz="800" b="0" i="0" u="none" strike="noStrike" baseline="0">
                  <a:solidFill>
                    <a:srgbClr val="000000"/>
                  </a:solidFill>
                  <a:latin typeface="Segoe UI"/>
                  <a:cs typeface="Segoe UI"/>
                </a:rPr>
                <a:t>Re-locating outside town centres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390525</xdr:colOff>
          <xdr:row>9</xdr:row>
          <xdr:rowOff>28575</xdr:rowOff>
        </xdr:from>
        <xdr:to>
          <xdr:col>6</xdr:col>
          <xdr:colOff>190500</xdr:colOff>
          <xdr:row>10</xdr:row>
          <xdr:rowOff>85725</xdr:rowOff>
        </xdr:to>
        <xdr:sp macro="" textlink="">
          <xdr:nvSpPr>
            <xdr:cNvPr id="7194" name="Check Box 26" hidden="1">
              <a:extLst>
                <a:ext uri="{63B3BB69-23CF-44E3-9099-C40C66FF867C}">
                  <a14:compatExt spid="_x0000_s7194"/>
                </a:ext>
                <a:ext uri="{FF2B5EF4-FFF2-40B4-BE49-F238E27FC236}">
                  <a16:creationId xmlns:a16="http://schemas.microsoft.com/office/drawing/2014/main" id="{00000000-0008-0000-0C00-00001A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GB" sz="800" b="0" i="0" u="none" strike="noStrike" baseline="0">
                  <a:solidFill>
                    <a:srgbClr val="000000"/>
                  </a:solidFill>
                  <a:latin typeface="Segoe UI"/>
                  <a:cs typeface="Segoe UI"/>
                </a:rPr>
                <a:t>Road cutting through footpaths</a:t>
              </a:r>
            </a:p>
          </xdr:txBody>
        </xdr:sp>
        <xdr:clientData/>
      </xdr:twoCellAnchor>
    </mc:Choice>
    <mc:Fallback/>
  </mc:AlternateContent>
</xdr:wsDr>
</file>

<file path=xl/drawings/drawing2.xml><?xml version="1.0" encoding="utf-8"?>
<xdr:wsDr xmlns:xdr="http://schemas.openxmlformats.org/drawingml/2006/spreadsheetDrawing" xmlns:a="http://schemas.openxmlformats.org/drawingml/2006/main">
  <xdr:twoCellAnchor editAs="oneCell">
    <xdr:from>
      <xdr:col>8</xdr:col>
      <xdr:colOff>57238</xdr:colOff>
      <xdr:row>19</xdr:row>
      <xdr:rowOff>158751</xdr:rowOff>
    </xdr:from>
    <xdr:to>
      <xdr:col>9</xdr:col>
      <xdr:colOff>163405</xdr:colOff>
      <xdr:row>21</xdr:row>
      <xdr:rowOff>128444</xdr:rowOff>
    </xdr:to>
    <xdr:pic>
      <xdr:nvPicPr>
        <xdr:cNvPr id="2" name="Picture 1"/>
        <xdr:cNvPicPr>
          <a:picLocks noChangeAspect="1"/>
        </xdr:cNvPicPr>
      </xdr:nvPicPr>
      <xdr:blipFill rotWithShape="1">
        <a:blip xmlns:r="http://schemas.openxmlformats.org/officeDocument/2006/relationships" r:embed="rId1"/>
        <a:srcRect l="3024" t="74341" r="83058" b="2189"/>
        <a:stretch/>
      </xdr:blipFill>
      <xdr:spPr>
        <a:xfrm>
          <a:off x="6079155" y="4762501"/>
          <a:ext cx="720000" cy="710526"/>
        </a:xfrm>
        <a:prstGeom prst="rect">
          <a:avLst/>
        </a:prstGeom>
      </xdr:spPr>
    </xdr:pic>
    <xdr:clientData/>
  </xdr:twoCellAnchor>
  <xdr:twoCellAnchor editAs="oneCell">
    <xdr:from>
      <xdr:col>8</xdr:col>
      <xdr:colOff>57238</xdr:colOff>
      <xdr:row>36</xdr:row>
      <xdr:rowOff>127000</xdr:rowOff>
    </xdr:from>
    <xdr:to>
      <xdr:col>9</xdr:col>
      <xdr:colOff>163405</xdr:colOff>
      <xdr:row>38</xdr:row>
      <xdr:rowOff>95584</xdr:rowOff>
    </xdr:to>
    <xdr:pic>
      <xdr:nvPicPr>
        <xdr:cNvPr id="3" name="Picture 2"/>
        <xdr:cNvPicPr>
          <a:picLocks noChangeAspect="1"/>
        </xdr:cNvPicPr>
      </xdr:nvPicPr>
      <xdr:blipFill rotWithShape="1">
        <a:blip xmlns:r="http://schemas.openxmlformats.org/officeDocument/2006/relationships" r:embed="rId1"/>
        <a:srcRect l="34707" t="74185" r="51282" b="2032"/>
        <a:stretch/>
      </xdr:blipFill>
      <xdr:spPr>
        <a:xfrm>
          <a:off x="6079155" y="9154583"/>
          <a:ext cx="720000" cy="720001"/>
        </a:xfrm>
        <a:prstGeom prst="rect">
          <a:avLst/>
        </a:prstGeom>
      </xdr:spPr>
    </xdr:pic>
    <xdr:clientData/>
  </xdr:twoCellAnchor>
  <xdr:twoCellAnchor editAs="oneCell">
    <xdr:from>
      <xdr:col>8</xdr:col>
      <xdr:colOff>57238</xdr:colOff>
      <xdr:row>49</xdr:row>
      <xdr:rowOff>105833</xdr:rowOff>
    </xdr:from>
    <xdr:to>
      <xdr:col>9</xdr:col>
      <xdr:colOff>172121</xdr:colOff>
      <xdr:row>53</xdr:row>
      <xdr:rowOff>83231</xdr:rowOff>
    </xdr:to>
    <xdr:pic>
      <xdr:nvPicPr>
        <xdr:cNvPr id="4" name="Picture 3"/>
        <xdr:cNvPicPr>
          <a:picLocks noChangeAspect="1"/>
        </xdr:cNvPicPr>
      </xdr:nvPicPr>
      <xdr:blipFill rotWithShape="1">
        <a:blip xmlns:r="http://schemas.openxmlformats.org/officeDocument/2006/relationships" r:embed="rId1"/>
        <a:srcRect l="66575" t="47115" r="19414" b="28944"/>
        <a:stretch/>
      </xdr:blipFill>
      <xdr:spPr>
        <a:xfrm>
          <a:off x="6074797" y="13003804"/>
          <a:ext cx="720000" cy="728192"/>
        </a:xfrm>
        <a:prstGeom prst="rect">
          <a:avLst/>
        </a:prstGeom>
      </xdr:spPr>
    </xdr:pic>
    <xdr:clientData/>
  </xdr:twoCellAnchor>
  <xdr:twoCellAnchor editAs="oneCell">
    <xdr:from>
      <xdr:col>8</xdr:col>
      <xdr:colOff>57238</xdr:colOff>
      <xdr:row>66</xdr:row>
      <xdr:rowOff>148170</xdr:rowOff>
    </xdr:from>
    <xdr:to>
      <xdr:col>9</xdr:col>
      <xdr:colOff>172121</xdr:colOff>
      <xdr:row>70</xdr:row>
      <xdr:rowOff>105403</xdr:rowOff>
    </xdr:to>
    <xdr:pic>
      <xdr:nvPicPr>
        <xdr:cNvPr id="5" name="Picture 4"/>
        <xdr:cNvPicPr>
          <a:picLocks noChangeAspect="1"/>
        </xdr:cNvPicPr>
      </xdr:nvPicPr>
      <xdr:blipFill rotWithShape="1">
        <a:blip xmlns:r="http://schemas.openxmlformats.org/officeDocument/2006/relationships" r:embed="rId1"/>
        <a:srcRect l="3024" t="74341" r="83058" b="2189"/>
        <a:stretch/>
      </xdr:blipFill>
      <xdr:spPr>
        <a:xfrm>
          <a:off x="6074797" y="17517288"/>
          <a:ext cx="720000" cy="719233"/>
        </a:xfrm>
        <a:prstGeom prst="rect">
          <a:avLst/>
        </a:prstGeom>
      </xdr:spPr>
    </xdr:pic>
    <xdr:clientData/>
  </xdr:twoCellAnchor>
  <xdr:twoCellAnchor editAs="oneCell">
    <xdr:from>
      <xdr:col>8</xdr:col>
      <xdr:colOff>57238</xdr:colOff>
      <xdr:row>70</xdr:row>
      <xdr:rowOff>169332</xdr:rowOff>
    </xdr:from>
    <xdr:to>
      <xdr:col>9</xdr:col>
      <xdr:colOff>172121</xdr:colOff>
      <xdr:row>72</xdr:row>
      <xdr:rowOff>136156</xdr:rowOff>
    </xdr:to>
    <xdr:pic>
      <xdr:nvPicPr>
        <xdr:cNvPr id="6" name="Picture 5"/>
        <xdr:cNvPicPr>
          <a:picLocks noChangeAspect="1"/>
        </xdr:cNvPicPr>
      </xdr:nvPicPr>
      <xdr:blipFill rotWithShape="1">
        <a:blip xmlns:r="http://schemas.openxmlformats.org/officeDocument/2006/relationships" r:embed="rId1"/>
        <a:srcRect l="34707" t="74185" r="51282" b="2032"/>
        <a:stretch/>
      </xdr:blipFill>
      <xdr:spPr>
        <a:xfrm>
          <a:off x="6074797" y="18300450"/>
          <a:ext cx="720000" cy="728824"/>
        </a:xfrm>
        <a:prstGeom prst="rect">
          <a:avLst/>
        </a:prstGeom>
      </xdr:spPr>
    </xdr:pic>
    <xdr:clientData/>
  </xdr:twoCellAnchor>
  <xdr:twoCellAnchor editAs="oneCell">
    <xdr:from>
      <xdr:col>8</xdr:col>
      <xdr:colOff>57238</xdr:colOff>
      <xdr:row>83</xdr:row>
      <xdr:rowOff>306299</xdr:rowOff>
    </xdr:from>
    <xdr:to>
      <xdr:col>9</xdr:col>
      <xdr:colOff>172121</xdr:colOff>
      <xdr:row>87</xdr:row>
      <xdr:rowOff>82621</xdr:rowOff>
    </xdr:to>
    <xdr:pic>
      <xdr:nvPicPr>
        <xdr:cNvPr id="7" name="Picture 6"/>
        <xdr:cNvPicPr>
          <a:picLocks noChangeAspect="1"/>
        </xdr:cNvPicPr>
      </xdr:nvPicPr>
      <xdr:blipFill rotWithShape="1">
        <a:blip xmlns:r="http://schemas.openxmlformats.org/officeDocument/2006/relationships" r:embed="rId1"/>
        <a:srcRect l="18773" t="74187" r="67216" b="1874"/>
        <a:stretch/>
      </xdr:blipFill>
      <xdr:spPr>
        <a:xfrm>
          <a:off x="6074797" y="22370681"/>
          <a:ext cx="720000" cy="728822"/>
        </a:xfrm>
        <a:prstGeom prst="rect">
          <a:avLst/>
        </a:prstGeom>
      </xdr:spPr>
    </xdr:pic>
    <xdr:clientData/>
  </xdr:twoCellAnchor>
  <xdr:twoCellAnchor editAs="oneCell">
    <xdr:from>
      <xdr:col>8</xdr:col>
      <xdr:colOff>57238</xdr:colOff>
      <xdr:row>87</xdr:row>
      <xdr:rowOff>148166</xdr:rowOff>
    </xdr:from>
    <xdr:to>
      <xdr:col>9</xdr:col>
      <xdr:colOff>172121</xdr:colOff>
      <xdr:row>89</xdr:row>
      <xdr:rowOff>136141</xdr:rowOff>
    </xdr:to>
    <xdr:pic>
      <xdr:nvPicPr>
        <xdr:cNvPr id="8" name="Picture 7"/>
        <xdr:cNvPicPr>
          <a:picLocks noChangeAspect="1"/>
        </xdr:cNvPicPr>
      </xdr:nvPicPr>
      <xdr:blipFill rotWithShape="1">
        <a:blip xmlns:r="http://schemas.openxmlformats.org/officeDocument/2006/relationships" r:embed="rId1"/>
        <a:srcRect l="34707" t="74185" r="51282" b="2032"/>
        <a:stretch/>
      </xdr:blipFill>
      <xdr:spPr>
        <a:xfrm>
          <a:off x="6074797" y="23165048"/>
          <a:ext cx="720000" cy="727564"/>
        </a:xfrm>
        <a:prstGeom prst="rect">
          <a:avLst/>
        </a:prstGeom>
      </xdr:spPr>
    </xdr:pic>
    <xdr:clientData/>
  </xdr:twoCellAnchor>
  <xdr:twoCellAnchor editAs="oneCell">
    <xdr:from>
      <xdr:col>8</xdr:col>
      <xdr:colOff>57238</xdr:colOff>
      <xdr:row>94</xdr:row>
      <xdr:rowOff>39220</xdr:rowOff>
    </xdr:from>
    <xdr:to>
      <xdr:col>9</xdr:col>
      <xdr:colOff>172121</xdr:colOff>
      <xdr:row>97</xdr:row>
      <xdr:rowOff>189136</xdr:rowOff>
    </xdr:to>
    <xdr:pic>
      <xdr:nvPicPr>
        <xdr:cNvPr id="9" name="Picture 8"/>
        <xdr:cNvPicPr>
          <a:picLocks noChangeAspect="1"/>
        </xdr:cNvPicPr>
      </xdr:nvPicPr>
      <xdr:blipFill rotWithShape="1">
        <a:blip xmlns:r="http://schemas.openxmlformats.org/officeDocument/2006/relationships" r:embed="rId1"/>
        <a:srcRect l="18864" t="19734" r="67032" b="56170"/>
        <a:stretch/>
      </xdr:blipFill>
      <xdr:spPr>
        <a:xfrm>
          <a:off x="6074797" y="26507514"/>
          <a:ext cx="720000" cy="721416"/>
        </a:xfrm>
        <a:prstGeom prst="rect">
          <a:avLst/>
        </a:prstGeom>
      </xdr:spPr>
    </xdr:pic>
    <xdr:clientData/>
  </xdr:twoCellAnchor>
  <xdr:twoCellAnchor editAs="oneCell">
    <xdr:from>
      <xdr:col>8</xdr:col>
      <xdr:colOff>57238</xdr:colOff>
      <xdr:row>101</xdr:row>
      <xdr:rowOff>247520</xdr:rowOff>
    </xdr:from>
    <xdr:to>
      <xdr:col>9</xdr:col>
      <xdr:colOff>172121</xdr:colOff>
      <xdr:row>105</xdr:row>
      <xdr:rowOff>60892</xdr:rowOff>
    </xdr:to>
    <xdr:pic>
      <xdr:nvPicPr>
        <xdr:cNvPr id="10" name="Picture 9"/>
        <xdr:cNvPicPr>
          <a:picLocks noChangeAspect="1"/>
        </xdr:cNvPicPr>
      </xdr:nvPicPr>
      <xdr:blipFill rotWithShape="1">
        <a:blip xmlns:r="http://schemas.openxmlformats.org/officeDocument/2006/relationships" r:embed="rId1"/>
        <a:srcRect l="18773" t="74187" r="67216" b="1874"/>
        <a:stretch/>
      </xdr:blipFill>
      <xdr:spPr>
        <a:xfrm>
          <a:off x="6074797" y="28049314"/>
          <a:ext cx="720000" cy="729452"/>
        </a:xfrm>
        <a:prstGeom prst="rect">
          <a:avLst/>
        </a:prstGeom>
      </xdr:spPr>
    </xdr:pic>
    <xdr:clientData/>
  </xdr:twoCellAnchor>
  <xdr:twoCellAnchor editAs="oneCell">
    <xdr:from>
      <xdr:col>8</xdr:col>
      <xdr:colOff>57238</xdr:colOff>
      <xdr:row>105</xdr:row>
      <xdr:rowOff>59766</xdr:rowOff>
    </xdr:from>
    <xdr:to>
      <xdr:col>9</xdr:col>
      <xdr:colOff>172121</xdr:colOff>
      <xdr:row>106</xdr:row>
      <xdr:rowOff>238240</xdr:rowOff>
    </xdr:to>
    <xdr:pic>
      <xdr:nvPicPr>
        <xdr:cNvPr id="11" name="Picture 10"/>
        <xdr:cNvPicPr>
          <a:picLocks noChangeAspect="1"/>
        </xdr:cNvPicPr>
      </xdr:nvPicPr>
      <xdr:blipFill rotWithShape="1">
        <a:blip xmlns:r="http://schemas.openxmlformats.org/officeDocument/2006/relationships" r:embed="rId1"/>
        <a:srcRect l="34707" t="74185" r="51282" b="2032"/>
        <a:stretch/>
      </xdr:blipFill>
      <xdr:spPr>
        <a:xfrm>
          <a:off x="6074797" y="28825266"/>
          <a:ext cx="720000" cy="727563"/>
        </a:xfrm>
        <a:prstGeom prst="rect">
          <a:avLst/>
        </a:prstGeom>
      </xdr:spPr>
    </xdr:pic>
    <xdr:clientData/>
  </xdr:twoCellAnchor>
  <xdr:twoCellAnchor editAs="oneCell">
    <xdr:from>
      <xdr:col>8</xdr:col>
      <xdr:colOff>57238</xdr:colOff>
      <xdr:row>113</xdr:row>
      <xdr:rowOff>127001</xdr:rowOff>
    </xdr:from>
    <xdr:to>
      <xdr:col>9</xdr:col>
      <xdr:colOff>172121</xdr:colOff>
      <xdr:row>117</xdr:row>
      <xdr:rowOff>93823</xdr:rowOff>
    </xdr:to>
    <xdr:pic>
      <xdr:nvPicPr>
        <xdr:cNvPr id="12" name="Picture 11"/>
        <xdr:cNvPicPr>
          <a:picLocks noChangeAspect="1"/>
        </xdr:cNvPicPr>
      </xdr:nvPicPr>
      <xdr:blipFill rotWithShape="1">
        <a:blip xmlns:r="http://schemas.openxmlformats.org/officeDocument/2006/relationships" r:embed="rId1"/>
        <a:srcRect l="34707" t="46960" r="51190" b="28944"/>
        <a:stretch/>
      </xdr:blipFill>
      <xdr:spPr>
        <a:xfrm>
          <a:off x="6074797" y="31783619"/>
          <a:ext cx="720000" cy="728822"/>
        </a:xfrm>
        <a:prstGeom prst="rect">
          <a:avLst/>
        </a:prstGeom>
      </xdr:spPr>
    </xdr:pic>
    <xdr:clientData/>
  </xdr:twoCellAnchor>
  <xdr:twoCellAnchor editAs="oneCell">
    <xdr:from>
      <xdr:col>8</xdr:col>
      <xdr:colOff>57238</xdr:colOff>
      <xdr:row>117</xdr:row>
      <xdr:rowOff>148166</xdr:rowOff>
    </xdr:from>
    <xdr:to>
      <xdr:col>9</xdr:col>
      <xdr:colOff>172121</xdr:colOff>
      <xdr:row>121</xdr:row>
      <xdr:rowOff>114989</xdr:rowOff>
    </xdr:to>
    <xdr:pic>
      <xdr:nvPicPr>
        <xdr:cNvPr id="13" name="Picture 12"/>
        <xdr:cNvPicPr>
          <a:picLocks noChangeAspect="1"/>
        </xdr:cNvPicPr>
      </xdr:nvPicPr>
      <xdr:blipFill rotWithShape="1">
        <a:blip xmlns:r="http://schemas.openxmlformats.org/officeDocument/2006/relationships" r:embed="rId1"/>
        <a:srcRect l="66575" t="47115" r="19414" b="28944"/>
        <a:stretch/>
      </xdr:blipFill>
      <xdr:spPr>
        <a:xfrm>
          <a:off x="6074797" y="32566784"/>
          <a:ext cx="720000" cy="728823"/>
        </a:xfrm>
        <a:prstGeom prst="rect">
          <a:avLst/>
        </a:prstGeom>
      </xdr:spPr>
    </xdr:pic>
    <xdr:clientData/>
  </xdr:twoCellAnchor>
  <xdr:twoCellAnchor editAs="oneCell">
    <xdr:from>
      <xdr:col>8</xdr:col>
      <xdr:colOff>57238</xdr:colOff>
      <xdr:row>121</xdr:row>
      <xdr:rowOff>182179</xdr:rowOff>
    </xdr:from>
    <xdr:to>
      <xdr:col>9</xdr:col>
      <xdr:colOff>172121</xdr:colOff>
      <xdr:row>123</xdr:row>
      <xdr:rowOff>118134</xdr:rowOff>
    </xdr:to>
    <xdr:pic>
      <xdr:nvPicPr>
        <xdr:cNvPr id="14" name="Picture 13"/>
        <xdr:cNvPicPr>
          <a:picLocks noChangeAspect="1"/>
        </xdr:cNvPicPr>
      </xdr:nvPicPr>
      <xdr:blipFill rotWithShape="1">
        <a:blip xmlns:r="http://schemas.openxmlformats.org/officeDocument/2006/relationships" r:embed="rId1"/>
        <a:srcRect l="3024" t="74341" r="83058" b="2189"/>
        <a:stretch/>
      </xdr:blipFill>
      <xdr:spPr>
        <a:xfrm>
          <a:off x="6074797" y="33362797"/>
          <a:ext cx="720000" cy="720366"/>
        </a:xfrm>
        <a:prstGeom prst="rect">
          <a:avLst/>
        </a:prstGeom>
      </xdr:spPr>
    </xdr:pic>
    <xdr:clientData/>
  </xdr:twoCellAnchor>
  <xdr:twoCellAnchor editAs="oneCell">
    <xdr:from>
      <xdr:col>8</xdr:col>
      <xdr:colOff>57238</xdr:colOff>
      <xdr:row>137</xdr:row>
      <xdr:rowOff>137585</xdr:rowOff>
    </xdr:from>
    <xdr:to>
      <xdr:col>9</xdr:col>
      <xdr:colOff>172121</xdr:colOff>
      <xdr:row>139</xdr:row>
      <xdr:rowOff>448150</xdr:rowOff>
    </xdr:to>
    <xdr:pic>
      <xdr:nvPicPr>
        <xdr:cNvPr id="15" name="Picture 14"/>
        <xdr:cNvPicPr>
          <a:picLocks noChangeAspect="1"/>
        </xdr:cNvPicPr>
      </xdr:nvPicPr>
      <xdr:blipFill rotWithShape="1">
        <a:blip xmlns:r="http://schemas.openxmlformats.org/officeDocument/2006/relationships" r:embed="rId1"/>
        <a:srcRect l="2931" t="47117" r="83058" b="29100"/>
        <a:stretch/>
      </xdr:blipFill>
      <xdr:spPr>
        <a:xfrm>
          <a:off x="6074797" y="38103114"/>
          <a:ext cx="720000" cy="694927"/>
        </a:xfrm>
        <a:prstGeom prst="rect">
          <a:avLst/>
        </a:prstGeom>
      </xdr:spPr>
    </xdr:pic>
    <xdr:clientData/>
  </xdr:twoCellAnchor>
  <xdr:twoCellAnchor editAs="oneCell">
    <xdr:from>
      <xdr:col>8</xdr:col>
      <xdr:colOff>57238</xdr:colOff>
      <xdr:row>138</xdr:row>
      <xdr:rowOff>137583</xdr:rowOff>
    </xdr:from>
    <xdr:to>
      <xdr:col>9</xdr:col>
      <xdr:colOff>172121</xdr:colOff>
      <xdr:row>140</xdr:row>
      <xdr:rowOff>115968</xdr:rowOff>
    </xdr:to>
    <xdr:pic>
      <xdr:nvPicPr>
        <xdr:cNvPr id="16" name="Picture 15"/>
        <xdr:cNvPicPr>
          <a:picLocks noChangeAspect="1"/>
        </xdr:cNvPicPr>
      </xdr:nvPicPr>
      <xdr:blipFill rotWithShape="1">
        <a:blip xmlns:r="http://schemas.openxmlformats.org/officeDocument/2006/relationships" r:embed="rId1"/>
        <a:srcRect l="3024" t="74341" r="83058" b="2189"/>
        <a:stretch/>
      </xdr:blipFill>
      <xdr:spPr>
        <a:xfrm>
          <a:off x="6074797" y="38887524"/>
          <a:ext cx="720000" cy="717973"/>
        </a:xfrm>
        <a:prstGeom prst="rect">
          <a:avLst/>
        </a:prstGeom>
      </xdr:spPr>
    </xdr:pic>
    <xdr:clientData/>
  </xdr:twoCellAnchor>
  <xdr:twoCellAnchor editAs="oneCell">
    <xdr:from>
      <xdr:col>8</xdr:col>
      <xdr:colOff>57238</xdr:colOff>
      <xdr:row>53</xdr:row>
      <xdr:rowOff>141818</xdr:rowOff>
    </xdr:from>
    <xdr:to>
      <xdr:col>9</xdr:col>
      <xdr:colOff>172121</xdr:colOff>
      <xdr:row>55</xdr:row>
      <xdr:rowOff>120202</xdr:rowOff>
    </xdr:to>
    <xdr:pic>
      <xdr:nvPicPr>
        <xdr:cNvPr id="17" name="Picture 16"/>
        <xdr:cNvPicPr>
          <a:picLocks noChangeAspect="1"/>
        </xdr:cNvPicPr>
      </xdr:nvPicPr>
      <xdr:blipFill rotWithShape="1">
        <a:blip xmlns:r="http://schemas.openxmlformats.org/officeDocument/2006/relationships" r:embed="rId1"/>
        <a:srcRect l="3024" t="74341" r="83058" b="2189"/>
        <a:stretch/>
      </xdr:blipFill>
      <xdr:spPr>
        <a:xfrm>
          <a:off x="6074797" y="13790583"/>
          <a:ext cx="720000" cy="717972"/>
        </a:xfrm>
        <a:prstGeom prst="rect">
          <a:avLst/>
        </a:prstGeom>
      </xdr:spPr>
    </xdr:pic>
    <xdr:clientData/>
  </xdr:twoCellAnchor>
  <xdr:twoCellAnchor editAs="oneCell">
    <xdr:from>
      <xdr:col>8</xdr:col>
      <xdr:colOff>57238</xdr:colOff>
      <xdr:row>32</xdr:row>
      <xdr:rowOff>57151</xdr:rowOff>
    </xdr:from>
    <xdr:to>
      <xdr:col>9</xdr:col>
      <xdr:colOff>163405</xdr:colOff>
      <xdr:row>36</xdr:row>
      <xdr:rowOff>46901</xdr:rowOff>
    </xdr:to>
    <xdr:pic>
      <xdr:nvPicPr>
        <xdr:cNvPr id="18" name="Picture 17"/>
        <xdr:cNvPicPr>
          <a:picLocks noChangeAspect="1"/>
        </xdr:cNvPicPr>
      </xdr:nvPicPr>
      <xdr:blipFill rotWithShape="1">
        <a:blip xmlns:r="http://schemas.openxmlformats.org/officeDocument/2006/relationships" r:embed="rId1"/>
        <a:srcRect l="66575" t="47115" r="19414" b="28944"/>
        <a:stretch/>
      </xdr:blipFill>
      <xdr:spPr>
        <a:xfrm>
          <a:off x="6079155" y="8354484"/>
          <a:ext cx="720000" cy="720000"/>
        </a:xfrm>
        <a:prstGeom prst="rect">
          <a:avLst/>
        </a:prstGeom>
      </xdr:spPr>
    </xdr:pic>
    <xdr:clientData/>
  </xdr:twoCellAnchor>
  <xdr:twoCellAnchor editAs="oneCell">
    <xdr:from>
      <xdr:col>8</xdr:col>
      <xdr:colOff>46032</xdr:colOff>
      <xdr:row>156</xdr:row>
      <xdr:rowOff>110067</xdr:rowOff>
    </xdr:from>
    <xdr:to>
      <xdr:col>9</xdr:col>
      <xdr:colOff>160915</xdr:colOff>
      <xdr:row>157</xdr:row>
      <xdr:rowOff>278952</xdr:rowOff>
    </xdr:to>
    <xdr:pic>
      <xdr:nvPicPr>
        <xdr:cNvPr id="19" name="Picture 18"/>
        <xdr:cNvPicPr>
          <a:picLocks noChangeAspect="1"/>
        </xdr:cNvPicPr>
      </xdr:nvPicPr>
      <xdr:blipFill rotWithShape="1">
        <a:blip xmlns:r="http://schemas.openxmlformats.org/officeDocument/2006/relationships" r:embed="rId1"/>
        <a:srcRect l="3024" t="74341" r="83058" b="2189"/>
        <a:stretch/>
      </xdr:blipFill>
      <xdr:spPr>
        <a:xfrm>
          <a:off x="6063591" y="45527508"/>
          <a:ext cx="720000" cy="717973"/>
        </a:xfrm>
        <a:prstGeom prst="rect">
          <a:avLst/>
        </a:prstGeom>
      </xdr:spPr>
    </xdr:pic>
    <xdr:clientData/>
  </xdr:twoCellAnchor>
  <xdr:twoCellAnchor editAs="oneCell">
    <xdr:from>
      <xdr:col>8</xdr:col>
      <xdr:colOff>46032</xdr:colOff>
      <xdr:row>146</xdr:row>
      <xdr:rowOff>152528</xdr:rowOff>
    </xdr:from>
    <xdr:to>
      <xdr:col>9</xdr:col>
      <xdr:colOff>160915</xdr:colOff>
      <xdr:row>150</xdr:row>
      <xdr:rowOff>110527</xdr:rowOff>
    </xdr:to>
    <xdr:pic>
      <xdr:nvPicPr>
        <xdr:cNvPr id="20" name="Picture 19"/>
        <xdr:cNvPicPr>
          <a:picLocks noChangeAspect="1"/>
        </xdr:cNvPicPr>
      </xdr:nvPicPr>
      <xdr:blipFill rotWithShape="1">
        <a:blip xmlns:r="http://schemas.openxmlformats.org/officeDocument/2006/relationships" r:embed="rId1"/>
        <a:srcRect l="34707" t="46960" r="51190" b="28944"/>
        <a:stretch/>
      </xdr:blipFill>
      <xdr:spPr>
        <a:xfrm>
          <a:off x="6063591" y="43171910"/>
          <a:ext cx="720000" cy="719999"/>
        </a:xfrm>
        <a:prstGeom prst="rect">
          <a:avLst/>
        </a:prstGeom>
      </xdr:spPr>
    </xdr:pic>
    <xdr:clientData/>
  </xdr:twoCellAnchor>
  <xdr:twoCellAnchor editAs="oneCell">
    <xdr:from>
      <xdr:col>8</xdr:col>
      <xdr:colOff>46032</xdr:colOff>
      <xdr:row>150</xdr:row>
      <xdr:rowOff>164978</xdr:rowOff>
    </xdr:from>
    <xdr:to>
      <xdr:col>9</xdr:col>
      <xdr:colOff>160915</xdr:colOff>
      <xdr:row>153</xdr:row>
      <xdr:rowOff>120595</xdr:rowOff>
    </xdr:to>
    <xdr:pic>
      <xdr:nvPicPr>
        <xdr:cNvPr id="21" name="Picture 20"/>
        <xdr:cNvPicPr>
          <a:picLocks noChangeAspect="1"/>
        </xdr:cNvPicPr>
      </xdr:nvPicPr>
      <xdr:blipFill rotWithShape="1">
        <a:blip xmlns:r="http://schemas.openxmlformats.org/officeDocument/2006/relationships" r:embed="rId1"/>
        <a:srcRect l="66575" t="47115" r="19414" b="28944"/>
        <a:stretch/>
      </xdr:blipFill>
      <xdr:spPr>
        <a:xfrm>
          <a:off x="6063591" y="43946360"/>
          <a:ext cx="720000" cy="728823"/>
        </a:xfrm>
        <a:prstGeom prst="rect">
          <a:avLst/>
        </a:prstGeom>
      </xdr:spPr>
    </xdr:pic>
    <xdr:clientData/>
  </xdr:twoCellAnchor>
  <xdr:twoCellAnchor editAs="oneCell">
    <xdr:from>
      <xdr:col>8</xdr:col>
      <xdr:colOff>46032</xdr:colOff>
      <xdr:row>153</xdr:row>
      <xdr:rowOff>174936</xdr:rowOff>
    </xdr:from>
    <xdr:to>
      <xdr:col>9</xdr:col>
      <xdr:colOff>160915</xdr:colOff>
      <xdr:row>156</xdr:row>
      <xdr:rowOff>41537</xdr:rowOff>
    </xdr:to>
    <xdr:pic>
      <xdr:nvPicPr>
        <xdr:cNvPr id="22" name="Picture 21"/>
        <xdr:cNvPicPr>
          <a:picLocks noChangeAspect="1"/>
        </xdr:cNvPicPr>
      </xdr:nvPicPr>
      <xdr:blipFill rotWithShape="1">
        <a:blip xmlns:r="http://schemas.openxmlformats.org/officeDocument/2006/relationships" r:embed="rId1"/>
        <a:srcRect l="82509" t="47116" r="3481" b="28944"/>
        <a:stretch/>
      </xdr:blipFill>
      <xdr:spPr>
        <a:xfrm>
          <a:off x="6063591" y="44729524"/>
          <a:ext cx="720000" cy="729454"/>
        </a:xfrm>
        <a:prstGeom prst="rect">
          <a:avLst/>
        </a:prstGeom>
      </xdr:spPr>
    </xdr:pic>
    <xdr:clientData/>
  </xdr:twoCellAnchor>
  <xdr:twoCellAnchor editAs="oneCell">
    <xdr:from>
      <xdr:col>8</xdr:col>
      <xdr:colOff>45586</xdr:colOff>
      <xdr:row>173</xdr:row>
      <xdr:rowOff>515844</xdr:rowOff>
    </xdr:from>
    <xdr:to>
      <xdr:col>9</xdr:col>
      <xdr:colOff>160469</xdr:colOff>
      <xdr:row>175</xdr:row>
      <xdr:rowOff>135633</xdr:rowOff>
    </xdr:to>
    <xdr:pic>
      <xdr:nvPicPr>
        <xdr:cNvPr id="23" name="Picture 22"/>
        <xdr:cNvPicPr>
          <a:picLocks noChangeAspect="1"/>
        </xdr:cNvPicPr>
      </xdr:nvPicPr>
      <xdr:blipFill rotWithShape="1">
        <a:blip xmlns:r="http://schemas.openxmlformats.org/officeDocument/2006/relationships" r:embed="rId1"/>
        <a:srcRect l="3024" t="74341" r="83058" b="2189"/>
        <a:stretch/>
      </xdr:blipFill>
      <xdr:spPr>
        <a:xfrm>
          <a:off x="6063145" y="52275815"/>
          <a:ext cx="720000" cy="717966"/>
        </a:xfrm>
        <a:prstGeom prst="rect">
          <a:avLst/>
        </a:prstGeom>
      </xdr:spPr>
    </xdr:pic>
    <xdr:clientData/>
  </xdr:twoCellAnchor>
  <xdr:twoCellAnchor editAs="oneCell">
    <xdr:from>
      <xdr:col>8</xdr:col>
      <xdr:colOff>45586</xdr:colOff>
      <xdr:row>163</xdr:row>
      <xdr:rowOff>62513</xdr:rowOff>
    </xdr:from>
    <xdr:to>
      <xdr:col>9</xdr:col>
      <xdr:colOff>160469</xdr:colOff>
      <xdr:row>167</xdr:row>
      <xdr:rowOff>28705</xdr:rowOff>
    </xdr:to>
    <xdr:pic>
      <xdr:nvPicPr>
        <xdr:cNvPr id="24" name="Picture 23"/>
        <xdr:cNvPicPr>
          <a:picLocks noChangeAspect="1"/>
        </xdr:cNvPicPr>
      </xdr:nvPicPr>
      <xdr:blipFill rotWithShape="1">
        <a:blip xmlns:r="http://schemas.openxmlformats.org/officeDocument/2006/relationships" r:embed="rId1"/>
        <a:srcRect l="34707" t="46960" r="51190" b="28944"/>
        <a:stretch/>
      </xdr:blipFill>
      <xdr:spPr>
        <a:xfrm>
          <a:off x="6063145" y="49917484"/>
          <a:ext cx="720000" cy="728192"/>
        </a:xfrm>
        <a:prstGeom prst="rect">
          <a:avLst/>
        </a:prstGeom>
      </xdr:spPr>
    </xdr:pic>
    <xdr:clientData/>
  </xdr:twoCellAnchor>
  <xdr:twoCellAnchor editAs="oneCell">
    <xdr:from>
      <xdr:col>8</xdr:col>
      <xdr:colOff>45586</xdr:colOff>
      <xdr:row>167</xdr:row>
      <xdr:rowOff>77696</xdr:rowOff>
    </xdr:from>
    <xdr:to>
      <xdr:col>9</xdr:col>
      <xdr:colOff>160469</xdr:colOff>
      <xdr:row>171</xdr:row>
      <xdr:rowOff>44523</xdr:rowOff>
    </xdr:to>
    <xdr:pic>
      <xdr:nvPicPr>
        <xdr:cNvPr id="25" name="Picture 24"/>
        <xdr:cNvPicPr>
          <a:picLocks noChangeAspect="1"/>
        </xdr:cNvPicPr>
      </xdr:nvPicPr>
      <xdr:blipFill rotWithShape="1">
        <a:blip xmlns:r="http://schemas.openxmlformats.org/officeDocument/2006/relationships" r:embed="rId1"/>
        <a:srcRect l="66575" t="47115" r="19414" b="28944"/>
        <a:stretch/>
      </xdr:blipFill>
      <xdr:spPr>
        <a:xfrm>
          <a:off x="6063145" y="50694667"/>
          <a:ext cx="720000" cy="728827"/>
        </a:xfrm>
        <a:prstGeom prst="rect">
          <a:avLst/>
        </a:prstGeom>
      </xdr:spPr>
    </xdr:pic>
    <xdr:clientData/>
  </xdr:twoCellAnchor>
  <xdr:twoCellAnchor editAs="oneCell">
    <xdr:from>
      <xdr:col>8</xdr:col>
      <xdr:colOff>45586</xdr:colOff>
      <xdr:row>171</xdr:row>
      <xdr:rowOff>98860</xdr:rowOff>
    </xdr:from>
    <xdr:to>
      <xdr:col>9</xdr:col>
      <xdr:colOff>160469</xdr:colOff>
      <xdr:row>173</xdr:row>
      <xdr:rowOff>446687</xdr:rowOff>
    </xdr:to>
    <xdr:pic>
      <xdr:nvPicPr>
        <xdr:cNvPr id="26" name="Picture 25"/>
        <xdr:cNvPicPr>
          <a:picLocks noChangeAspect="1"/>
        </xdr:cNvPicPr>
      </xdr:nvPicPr>
      <xdr:blipFill rotWithShape="1">
        <a:blip xmlns:r="http://schemas.openxmlformats.org/officeDocument/2006/relationships" r:embed="rId1"/>
        <a:srcRect l="82509" t="47116" r="3481" b="28944"/>
        <a:stretch/>
      </xdr:blipFill>
      <xdr:spPr>
        <a:xfrm>
          <a:off x="6063145" y="51477831"/>
          <a:ext cx="720000" cy="728827"/>
        </a:xfrm>
        <a:prstGeom prst="rect">
          <a:avLst/>
        </a:prstGeom>
      </xdr:spPr>
    </xdr:pic>
    <xdr:clientData/>
  </xdr:twoCellAnchor>
  <xdr:twoCellAnchor editAs="oneCell">
    <xdr:from>
      <xdr:col>8</xdr:col>
      <xdr:colOff>45586</xdr:colOff>
      <xdr:row>160</xdr:row>
      <xdr:rowOff>2387069</xdr:rowOff>
    </xdr:from>
    <xdr:to>
      <xdr:col>9</xdr:col>
      <xdr:colOff>160469</xdr:colOff>
      <xdr:row>163</xdr:row>
      <xdr:rowOff>152759</xdr:rowOff>
    </xdr:to>
    <xdr:pic>
      <xdr:nvPicPr>
        <xdr:cNvPr id="27" name="Picture 26"/>
        <xdr:cNvPicPr>
          <a:picLocks noChangeAspect="1"/>
        </xdr:cNvPicPr>
      </xdr:nvPicPr>
      <xdr:blipFill rotWithShape="1">
        <a:blip xmlns:r="http://schemas.openxmlformats.org/officeDocument/2006/relationships" r:embed="rId1"/>
        <a:srcRect l="18864" t="19734" r="67032" b="56170"/>
        <a:stretch/>
      </xdr:blipFill>
      <xdr:spPr>
        <a:xfrm>
          <a:off x="6063145" y="49138010"/>
          <a:ext cx="720000" cy="726844"/>
        </a:xfrm>
        <a:prstGeom prst="rect">
          <a:avLst/>
        </a:prstGeom>
      </xdr:spPr>
    </xdr:pic>
    <xdr:clientData/>
  </xdr:twoCellAnchor>
  <xdr:twoCellAnchor editAs="oneCell">
    <xdr:from>
      <xdr:col>8</xdr:col>
      <xdr:colOff>57238</xdr:colOff>
      <xdr:row>98</xdr:row>
      <xdr:rowOff>51671</xdr:rowOff>
    </xdr:from>
    <xdr:to>
      <xdr:col>9</xdr:col>
      <xdr:colOff>172121</xdr:colOff>
      <xdr:row>101</xdr:row>
      <xdr:rowOff>70879</xdr:rowOff>
    </xdr:to>
    <xdr:pic>
      <xdr:nvPicPr>
        <xdr:cNvPr id="28" name="Picture 27"/>
        <xdr:cNvPicPr>
          <a:picLocks noChangeAspect="1"/>
        </xdr:cNvPicPr>
      </xdr:nvPicPr>
      <xdr:blipFill rotWithShape="1">
        <a:blip xmlns:r="http://schemas.openxmlformats.org/officeDocument/2006/relationships" r:embed="rId1"/>
        <a:srcRect l="82234" t="19891" r="3755" b="56326"/>
        <a:stretch/>
      </xdr:blipFill>
      <xdr:spPr>
        <a:xfrm>
          <a:off x="6074797" y="27281965"/>
          <a:ext cx="720000" cy="724058"/>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7</xdr:col>
      <xdr:colOff>414617</xdr:colOff>
      <xdr:row>10</xdr:row>
      <xdr:rowOff>89647</xdr:rowOff>
    </xdr:from>
    <xdr:to>
      <xdr:col>9</xdr:col>
      <xdr:colOff>126088</xdr:colOff>
      <xdr:row>14</xdr:row>
      <xdr:rowOff>58854</xdr:rowOff>
    </xdr:to>
    <xdr:pic>
      <xdr:nvPicPr>
        <xdr:cNvPr id="2" name="Picture 1"/>
        <xdr:cNvPicPr>
          <a:picLocks noChangeAspect="1"/>
        </xdr:cNvPicPr>
      </xdr:nvPicPr>
      <xdr:blipFill rotWithShape="1">
        <a:blip xmlns:r="http://schemas.openxmlformats.org/officeDocument/2006/relationships" r:embed="rId1"/>
        <a:srcRect l="2839" t="19734" r="82967" b="56013"/>
        <a:stretch/>
      </xdr:blipFill>
      <xdr:spPr>
        <a:xfrm>
          <a:off x="5771029" y="2835088"/>
          <a:ext cx="720000" cy="720001"/>
        </a:xfrm>
        <a:prstGeom prst="rect">
          <a:avLst/>
        </a:prstGeom>
      </xdr:spPr>
    </xdr:pic>
    <xdr:clientData/>
  </xdr:twoCellAnchor>
  <xdr:twoCellAnchor editAs="oneCell">
    <xdr:from>
      <xdr:col>7</xdr:col>
      <xdr:colOff>414617</xdr:colOff>
      <xdr:row>14</xdr:row>
      <xdr:rowOff>123265</xdr:rowOff>
    </xdr:from>
    <xdr:to>
      <xdr:col>9</xdr:col>
      <xdr:colOff>126088</xdr:colOff>
      <xdr:row>18</xdr:row>
      <xdr:rowOff>81266</xdr:rowOff>
    </xdr:to>
    <xdr:pic>
      <xdr:nvPicPr>
        <xdr:cNvPr id="3" name="Picture 2"/>
        <xdr:cNvPicPr>
          <a:picLocks noChangeAspect="1"/>
        </xdr:cNvPicPr>
      </xdr:nvPicPr>
      <xdr:blipFill rotWithShape="1">
        <a:blip xmlns:r="http://schemas.openxmlformats.org/officeDocument/2006/relationships" r:embed="rId1"/>
        <a:srcRect l="18864" t="19734" r="67032" b="56170"/>
        <a:stretch/>
      </xdr:blipFill>
      <xdr:spPr>
        <a:xfrm>
          <a:off x="5771029" y="3619500"/>
          <a:ext cx="720000" cy="720001"/>
        </a:xfrm>
        <a:prstGeom prst="rect">
          <a:avLst/>
        </a:prstGeom>
      </xdr:spPr>
    </xdr:pic>
    <xdr:clientData/>
  </xdr:twoCellAnchor>
  <xdr:twoCellAnchor editAs="oneCell">
    <xdr:from>
      <xdr:col>7</xdr:col>
      <xdr:colOff>414617</xdr:colOff>
      <xdr:row>18</xdr:row>
      <xdr:rowOff>145677</xdr:rowOff>
    </xdr:from>
    <xdr:to>
      <xdr:col>9</xdr:col>
      <xdr:colOff>126088</xdr:colOff>
      <xdr:row>21</xdr:row>
      <xdr:rowOff>114883</xdr:rowOff>
    </xdr:to>
    <xdr:pic>
      <xdr:nvPicPr>
        <xdr:cNvPr id="4" name="Picture 3"/>
        <xdr:cNvPicPr>
          <a:picLocks noChangeAspect="1"/>
        </xdr:cNvPicPr>
      </xdr:nvPicPr>
      <xdr:blipFill rotWithShape="1">
        <a:blip xmlns:r="http://schemas.openxmlformats.org/officeDocument/2006/relationships" r:embed="rId1"/>
        <a:srcRect l="34707" t="19734" r="51373" b="56483"/>
        <a:stretch/>
      </xdr:blipFill>
      <xdr:spPr>
        <a:xfrm>
          <a:off x="5771029" y="4403912"/>
          <a:ext cx="720000" cy="720000"/>
        </a:xfrm>
        <a:prstGeom prst="rect">
          <a:avLst/>
        </a:prstGeom>
      </xdr:spPr>
    </xdr:pic>
    <xdr:clientData/>
  </xdr:twoCellAnchor>
  <xdr:twoCellAnchor editAs="oneCell">
    <xdr:from>
      <xdr:col>7</xdr:col>
      <xdr:colOff>414617</xdr:colOff>
      <xdr:row>24</xdr:row>
      <xdr:rowOff>847165</xdr:rowOff>
    </xdr:from>
    <xdr:to>
      <xdr:col>9</xdr:col>
      <xdr:colOff>126088</xdr:colOff>
      <xdr:row>27</xdr:row>
      <xdr:rowOff>182181</xdr:rowOff>
    </xdr:to>
    <xdr:pic>
      <xdr:nvPicPr>
        <xdr:cNvPr id="5" name="Picture 4"/>
        <xdr:cNvPicPr>
          <a:picLocks noChangeAspect="1"/>
        </xdr:cNvPicPr>
      </xdr:nvPicPr>
      <xdr:blipFill rotWithShape="1">
        <a:blip xmlns:r="http://schemas.openxmlformats.org/officeDocument/2006/relationships" r:embed="rId1"/>
        <a:srcRect l="2839" t="19734" r="82967" b="56013"/>
        <a:stretch/>
      </xdr:blipFill>
      <xdr:spPr>
        <a:xfrm>
          <a:off x="5771029" y="6494930"/>
          <a:ext cx="720000" cy="713339"/>
        </a:xfrm>
        <a:prstGeom prst="rect">
          <a:avLst/>
        </a:prstGeom>
      </xdr:spPr>
    </xdr:pic>
    <xdr:clientData/>
  </xdr:twoCellAnchor>
  <xdr:twoCellAnchor editAs="oneCell">
    <xdr:from>
      <xdr:col>7</xdr:col>
      <xdr:colOff>414617</xdr:colOff>
      <xdr:row>28</xdr:row>
      <xdr:rowOff>73959</xdr:rowOff>
    </xdr:from>
    <xdr:to>
      <xdr:col>9</xdr:col>
      <xdr:colOff>126088</xdr:colOff>
      <xdr:row>32</xdr:row>
      <xdr:rowOff>25579</xdr:rowOff>
    </xdr:to>
    <xdr:pic>
      <xdr:nvPicPr>
        <xdr:cNvPr id="6" name="Picture 5"/>
        <xdr:cNvPicPr>
          <a:picLocks noChangeAspect="1"/>
        </xdr:cNvPicPr>
      </xdr:nvPicPr>
      <xdr:blipFill rotWithShape="1">
        <a:blip xmlns:r="http://schemas.openxmlformats.org/officeDocument/2006/relationships" r:embed="rId1"/>
        <a:srcRect l="18864" t="19734" r="67032" b="56170"/>
        <a:stretch/>
      </xdr:blipFill>
      <xdr:spPr>
        <a:xfrm>
          <a:off x="5771029" y="7290547"/>
          <a:ext cx="720000" cy="702414"/>
        </a:xfrm>
        <a:prstGeom prst="rect">
          <a:avLst/>
        </a:prstGeom>
      </xdr:spPr>
    </xdr:pic>
    <xdr:clientData/>
  </xdr:twoCellAnchor>
  <xdr:twoCellAnchor editAs="oneCell">
    <xdr:from>
      <xdr:col>7</xdr:col>
      <xdr:colOff>414617</xdr:colOff>
      <xdr:row>32</xdr:row>
      <xdr:rowOff>107578</xdr:rowOff>
    </xdr:from>
    <xdr:to>
      <xdr:col>9</xdr:col>
      <xdr:colOff>126088</xdr:colOff>
      <xdr:row>35</xdr:row>
      <xdr:rowOff>65578</xdr:rowOff>
    </xdr:to>
    <xdr:pic>
      <xdr:nvPicPr>
        <xdr:cNvPr id="7" name="Picture 6"/>
        <xdr:cNvPicPr>
          <a:picLocks noChangeAspect="1"/>
        </xdr:cNvPicPr>
      </xdr:nvPicPr>
      <xdr:blipFill rotWithShape="1">
        <a:blip xmlns:r="http://schemas.openxmlformats.org/officeDocument/2006/relationships" r:embed="rId1"/>
        <a:srcRect l="34707" t="19734" r="51373" b="56483"/>
        <a:stretch/>
      </xdr:blipFill>
      <xdr:spPr>
        <a:xfrm>
          <a:off x="5771029" y="8074960"/>
          <a:ext cx="720000" cy="720000"/>
        </a:xfrm>
        <a:prstGeom prst="rect">
          <a:avLst/>
        </a:prstGeom>
      </xdr:spPr>
    </xdr:pic>
    <xdr:clientData/>
  </xdr:twoCellAnchor>
  <xdr:twoCellAnchor editAs="oneCell">
    <xdr:from>
      <xdr:col>7</xdr:col>
      <xdr:colOff>414617</xdr:colOff>
      <xdr:row>35</xdr:row>
      <xdr:rowOff>145679</xdr:rowOff>
    </xdr:from>
    <xdr:to>
      <xdr:col>9</xdr:col>
      <xdr:colOff>126088</xdr:colOff>
      <xdr:row>38</xdr:row>
      <xdr:rowOff>98972</xdr:rowOff>
    </xdr:to>
    <xdr:pic>
      <xdr:nvPicPr>
        <xdr:cNvPr id="8" name="Picture 7"/>
        <xdr:cNvPicPr>
          <a:picLocks noChangeAspect="1"/>
        </xdr:cNvPicPr>
      </xdr:nvPicPr>
      <xdr:blipFill rotWithShape="1">
        <a:blip xmlns:r="http://schemas.openxmlformats.org/officeDocument/2006/relationships" r:embed="rId1"/>
        <a:srcRect l="82234" t="19891" r="3755" b="56326"/>
        <a:stretch/>
      </xdr:blipFill>
      <xdr:spPr>
        <a:xfrm>
          <a:off x="5771029" y="8875061"/>
          <a:ext cx="720000" cy="715293"/>
        </a:xfrm>
        <a:prstGeom prst="rect">
          <a:avLst/>
        </a:prstGeom>
      </xdr:spPr>
    </xdr:pic>
    <xdr:clientData/>
  </xdr:twoCellAnchor>
  <xdr:twoCellAnchor editAs="oneCell">
    <xdr:from>
      <xdr:col>7</xdr:col>
      <xdr:colOff>414617</xdr:colOff>
      <xdr:row>41</xdr:row>
      <xdr:rowOff>941295</xdr:rowOff>
    </xdr:from>
    <xdr:to>
      <xdr:col>9</xdr:col>
      <xdr:colOff>126088</xdr:colOff>
      <xdr:row>44</xdr:row>
      <xdr:rowOff>70061</xdr:rowOff>
    </xdr:to>
    <xdr:pic>
      <xdr:nvPicPr>
        <xdr:cNvPr id="11" name="Picture 10"/>
        <xdr:cNvPicPr>
          <a:picLocks noChangeAspect="1"/>
        </xdr:cNvPicPr>
      </xdr:nvPicPr>
      <xdr:blipFill rotWithShape="1">
        <a:blip xmlns:r="http://schemas.openxmlformats.org/officeDocument/2006/relationships" r:embed="rId1"/>
        <a:srcRect l="2839" t="19734" r="82967" b="56013"/>
        <a:stretch/>
      </xdr:blipFill>
      <xdr:spPr>
        <a:xfrm>
          <a:off x="5771029" y="10880913"/>
          <a:ext cx="720000" cy="720001"/>
        </a:xfrm>
        <a:prstGeom prst="rect">
          <a:avLst/>
        </a:prstGeom>
      </xdr:spPr>
    </xdr:pic>
    <xdr:clientData/>
  </xdr:twoCellAnchor>
  <xdr:twoCellAnchor editAs="oneCell">
    <xdr:from>
      <xdr:col>7</xdr:col>
      <xdr:colOff>414617</xdr:colOff>
      <xdr:row>44</xdr:row>
      <xdr:rowOff>123267</xdr:rowOff>
    </xdr:from>
    <xdr:to>
      <xdr:col>9</xdr:col>
      <xdr:colOff>126088</xdr:colOff>
      <xdr:row>48</xdr:row>
      <xdr:rowOff>92473</xdr:rowOff>
    </xdr:to>
    <xdr:pic>
      <xdr:nvPicPr>
        <xdr:cNvPr id="12" name="Picture 11"/>
        <xdr:cNvPicPr>
          <a:picLocks noChangeAspect="1"/>
        </xdr:cNvPicPr>
      </xdr:nvPicPr>
      <xdr:blipFill rotWithShape="1">
        <a:blip xmlns:r="http://schemas.openxmlformats.org/officeDocument/2006/relationships" r:embed="rId1"/>
        <a:srcRect l="34707" t="19734" r="51373" b="56483"/>
        <a:stretch/>
      </xdr:blipFill>
      <xdr:spPr>
        <a:xfrm>
          <a:off x="5771029" y="11654120"/>
          <a:ext cx="720000" cy="720000"/>
        </a:xfrm>
        <a:prstGeom prst="rect">
          <a:avLst/>
        </a:prstGeom>
      </xdr:spPr>
    </xdr:pic>
    <xdr:clientData/>
  </xdr:twoCellAnchor>
  <xdr:twoCellAnchor editAs="oneCell">
    <xdr:from>
      <xdr:col>7</xdr:col>
      <xdr:colOff>414617</xdr:colOff>
      <xdr:row>48</xdr:row>
      <xdr:rowOff>161367</xdr:rowOff>
    </xdr:from>
    <xdr:to>
      <xdr:col>9</xdr:col>
      <xdr:colOff>126088</xdr:colOff>
      <xdr:row>50</xdr:row>
      <xdr:rowOff>215513</xdr:rowOff>
    </xdr:to>
    <xdr:pic>
      <xdr:nvPicPr>
        <xdr:cNvPr id="13" name="Picture 12"/>
        <xdr:cNvPicPr>
          <a:picLocks noChangeAspect="1"/>
        </xdr:cNvPicPr>
      </xdr:nvPicPr>
      <xdr:blipFill rotWithShape="1">
        <a:blip xmlns:r="http://schemas.openxmlformats.org/officeDocument/2006/relationships" r:embed="rId1"/>
        <a:srcRect l="82234" t="19891" r="3755" b="56326"/>
        <a:stretch/>
      </xdr:blipFill>
      <xdr:spPr>
        <a:xfrm>
          <a:off x="5771029" y="12443014"/>
          <a:ext cx="720000" cy="715293"/>
        </a:xfrm>
        <a:prstGeom prst="rect">
          <a:avLst/>
        </a:prstGeom>
      </xdr:spPr>
    </xdr:pic>
    <xdr:clientData/>
  </xdr:twoCellAnchor>
  <xdr:twoCellAnchor editAs="oneCell">
    <xdr:from>
      <xdr:col>7</xdr:col>
      <xdr:colOff>414617</xdr:colOff>
      <xdr:row>52</xdr:row>
      <xdr:rowOff>165067</xdr:rowOff>
    </xdr:from>
    <xdr:to>
      <xdr:col>9</xdr:col>
      <xdr:colOff>126088</xdr:colOff>
      <xdr:row>55</xdr:row>
      <xdr:rowOff>134210</xdr:rowOff>
    </xdr:to>
    <xdr:pic>
      <xdr:nvPicPr>
        <xdr:cNvPr id="14" name="Picture 13"/>
        <xdr:cNvPicPr>
          <a:picLocks noChangeAspect="1"/>
        </xdr:cNvPicPr>
      </xdr:nvPicPr>
      <xdr:blipFill rotWithShape="1">
        <a:blip xmlns:r="http://schemas.openxmlformats.org/officeDocument/2006/relationships" r:embed="rId1"/>
        <a:srcRect l="50640" t="46960" r="35256" b="28944"/>
        <a:stretch/>
      </xdr:blipFill>
      <xdr:spPr>
        <a:xfrm>
          <a:off x="5771029" y="13231126"/>
          <a:ext cx="720000" cy="719937"/>
        </a:xfrm>
        <a:prstGeom prst="rect">
          <a:avLst/>
        </a:prstGeom>
      </xdr:spPr>
    </xdr:pic>
    <xdr:clientData/>
  </xdr:twoCellAnchor>
  <xdr:twoCellAnchor editAs="oneCell">
    <xdr:from>
      <xdr:col>7</xdr:col>
      <xdr:colOff>414617</xdr:colOff>
      <xdr:row>57</xdr:row>
      <xdr:rowOff>104428</xdr:rowOff>
    </xdr:from>
    <xdr:to>
      <xdr:col>9</xdr:col>
      <xdr:colOff>126088</xdr:colOff>
      <xdr:row>58</xdr:row>
      <xdr:rowOff>589105</xdr:rowOff>
    </xdr:to>
    <xdr:pic>
      <xdr:nvPicPr>
        <xdr:cNvPr id="15" name="Picture 14"/>
        <xdr:cNvPicPr>
          <a:picLocks noChangeAspect="1"/>
        </xdr:cNvPicPr>
      </xdr:nvPicPr>
      <xdr:blipFill rotWithShape="1">
        <a:blip xmlns:r="http://schemas.openxmlformats.org/officeDocument/2006/relationships" r:embed="rId1"/>
        <a:srcRect l="34707" t="19734" r="51373" b="56483"/>
        <a:stretch/>
      </xdr:blipFill>
      <xdr:spPr>
        <a:xfrm>
          <a:off x="5771029" y="14324693"/>
          <a:ext cx="720000" cy="720000"/>
        </a:xfrm>
        <a:prstGeom prst="rect">
          <a:avLst/>
        </a:prstGeom>
      </xdr:spPr>
    </xdr:pic>
    <xdr:clientData/>
  </xdr:twoCellAnchor>
  <xdr:twoCellAnchor editAs="oneCell">
    <xdr:from>
      <xdr:col>7</xdr:col>
      <xdr:colOff>414617</xdr:colOff>
      <xdr:row>58</xdr:row>
      <xdr:rowOff>664722</xdr:rowOff>
    </xdr:from>
    <xdr:to>
      <xdr:col>9</xdr:col>
      <xdr:colOff>126088</xdr:colOff>
      <xdr:row>60</xdr:row>
      <xdr:rowOff>174488</xdr:rowOff>
    </xdr:to>
    <xdr:pic>
      <xdr:nvPicPr>
        <xdr:cNvPr id="16" name="Picture 15"/>
        <xdr:cNvPicPr>
          <a:picLocks noChangeAspect="1"/>
        </xdr:cNvPicPr>
      </xdr:nvPicPr>
      <xdr:blipFill rotWithShape="1">
        <a:blip xmlns:r="http://schemas.openxmlformats.org/officeDocument/2006/relationships" r:embed="rId1"/>
        <a:srcRect l="50549" t="19735" r="35348" b="56168"/>
        <a:stretch/>
      </xdr:blipFill>
      <xdr:spPr>
        <a:xfrm>
          <a:off x="5771029" y="15120310"/>
          <a:ext cx="720000" cy="720001"/>
        </a:xfrm>
        <a:prstGeom prst="rect">
          <a:avLst/>
        </a:prstGeom>
      </xdr:spPr>
    </xdr:pic>
    <xdr:clientData/>
  </xdr:twoCellAnchor>
  <xdr:twoCellAnchor editAs="oneCell">
    <xdr:from>
      <xdr:col>7</xdr:col>
      <xdr:colOff>414617</xdr:colOff>
      <xdr:row>61</xdr:row>
      <xdr:rowOff>47323</xdr:rowOff>
    </xdr:from>
    <xdr:to>
      <xdr:col>9</xdr:col>
      <xdr:colOff>126088</xdr:colOff>
      <xdr:row>65</xdr:row>
      <xdr:rowOff>10031</xdr:rowOff>
    </xdr:to>
    <xdr:pic>
      <xdr:nvPicPr>
        <xdr:cNvPr id="17" name="Picture 16"/>
        <xdr:cNvPicPr>
          <a:picLocks noChangeAspect="1"/>
        </xdr:cNvPicPr>
      </xdr:nvPicPr>
      <xdr:blipFill rotWithShape="1">
        <a:blip xmlns:r="http://schemas.openxmlformats.org/officeDocument/2006/relationships" r:embed="rId1"/>
        <a:srcRect l="66392" t="19735" r="19598" b="56168"/>
        <a:stretch/>
      </xdr:blipFill>
      <xdr:spPr>
        <a:xfrm>
          <a:off x="5771029" y="15903647"/>
          <a:ext cx="720000" cy="724708"/>
        </a:xfrm>
        <a:prstGeom prst="rect">
          <a:avLst/>
        </a:prstGeom>
      </xdr:spPr>
    </xdr:pic>
    <xdr:clientData/>
  </xdr:twoCellAnchor>
  <xdr:twoCellAnchor editAs="oneCell">
    <xdr:from>
      <xdr:col>7</xdr:col>
      <xdr:colOff>414617</xdr:colOff>
      <xdr:row>65</xdr:row>
      <xdr:rowOff>83187</xdr:rowOff>
    </xdr:from>
    <xdr:to>
      <xdr:col>9</xdr:col>
      <xdr:colOff>126088</xdr:colOff>
      <xdr:row>69</xdr:row>
      <xdr:rowOff>45863</xdr:rowOff>
    </xdr:to>
    <xdr:pic>
      <xdr:nvPicPr>
        <xdr:cNvPr id="18" name="Picture 17"/>
        <xdr:cNvPicPr>
          <a:picLocks noChangeAspect="1"/>
        </xdr:cNvPicPr>
      </xdr:nvPicPr>
      <xdr:blipFill rotWithShape="1">
        <a:blip xmlns:r="http://schemas.openxmlformats.org/officeDocument/2006/relationships" r:embed="rId1"/>
        <a:srcRect l="18864" t="46960" r="67034" b="28787"/>
        <a:stretch/>
      </xdr:blipFill>
      <xdr:spPr>
        <a:xfrm>
          <a:off x="5771029" y="16701511"/>
          <a:ext cx="720000" cy="724676"/>
        </a:xfrm>
        <a:prstGeom prst="rect">
          <a:avLst/>
        </a:prstGeom>
      </xdr:spPr>
    </xdr:pic>
    <xdr:clientData/>
  </xdr:twoCellAnchor>
  <xdr:twoCellAnchor editAs="oneCell">
    <xdr:from>
      <xdr:col>7</xdr:col>
      <xdr:colOff>414617</xdr:colOff>
      <xdr:row>69</xdr:row>
      <xdr:rowOff>119339</xdr:rowOff>
    </xdr:from>
    <xdr:to>
      <xdr:col>9</xdr:col>
      <xdr:colOff>126088</xdr:colOff>
      <xdr:row>72</xdr:row>
      <xdr:rowOff>99686</xdr:rowOff>
    </xdr:to>
    <xdr:pic>
      <xdr:nvPicPr>
        <xdr:cNvPr id="19" name="Picture 18"/>
        <xdr:cNvPicPr>
          <a:picLocks noChangeAspect="1"/>
        </xdr:cNvPicPr>
      </xdr:nvPicPr>
      <xdr:blipFill rotWithShape="1">
        <a:blip xmlns:r="http://schemas.openxmlformats.org/officeDocument/2006/relationships" r:embed="rId1"/>
        <a:srcRect l="50640" t="46960" r="35256" b="28944"/>
        <a:stretch/>
      </xdr:blipFill>
      <xdr:spPr>
        <a:xfrm>
          <a:off x="5771029" y="17499663"/>
          <a:ext cx="720000" cy="719936"/>
        </a:xfrm>
        <a:prstGeom prst="rect">
          <a:avLst/>
        </a:prstGeom>
      </xdr:spPr>
    </xdr:pic>
    <xdr:clientData/>
  </xdr:twoCellAnchor>
  <xdr:twoCellAnchor editAs="oneCell">
    <xdr:from>
      <xdr:col>7</xdr:col>
      <xdr:colOff>414617</xdr:colOff>
      <xdr:row>79</xdr:row>
      <xdr:rowOff>64702</xdr:rowOff>
    </xdr:from>
    <xdr:to>
      <xdr:col>9</xdr:col>
      <xdr:colOff>126088</xdr:colOff>
      <xdr:row>83</xdr:row>
      <xdr:rowOff>27378</xdr:rowOff>
    </xdr:to>
    <xdr:pic>
      <xdr:nvPicPr>
        <xdr:cNvPr id="22" name="Picture 21"/>
        <xdr:cNvPicPr>
          <a:picLocks noChangeAspect="1"/>
        </xdr:cNvPicPr>
      </xdr:nvPicPr>
      <xdr:blipFill rotWithShape="1">
        <a:blip xmlns:r="http://schemas.openxmlformats.org/officeDocument/2006/relationships" r:embed="rId1"/>
        <a:srcRect l="18864" t="46960" r="67034" b="28787"/>
        <a:stretch/>
      </xdr:blipFill>
      <xdr:spPr>
        <a:xfrm>
          <a:off x="5771029" y="20145643"/>
          <a:ext cx="720000" cy="724676"/>
        </a:xfrm>
        <a:prstGeom prst="rect">
          <a:avLst/>
        </a:prstGeom>
      </xdr:spPr>
    </xdr:pic>
    <xdr:clientData/>
  </xdr:twoCellAnchor>
  <xdr:twoCellAnchor editAs="oneCell">
    <xdr:from>
      <xdr:col>7</xdr:col>
      <xdr:colOff>414617</xdr:colOff>
      <xdr:row>83</xdr:row>
      <xdr:rowOff>100855</xdr:rowOff>
    </xdr:from>
    <xdr:to>
      <xdr:col>9</xdr:col>
      <xdr:colOff>126088</xdr:colOff>
      <xdr:row>87</xdr:row>
      <xdr:rowOff>40497</xdr:rowOff>
    </xdr:to>
    <xdr:pic>
      <xdr:nvPicPr>
        <xdr:cNvPr id="23" name="Picture 22"/>
        <xdr:cNvPicPr>
          <a:picLocks noChangeAspect="1"/>
        </xdr:cNvPicPr>
      </xdr:nvPicPr>
      <xdr:blipFill rotWithShape="1">
        <a:blip xmlns:r="http://schemas.openxmlformats.org/officeDocument/2006/relationships" r:embed="rId1"/>
        <a:srcRect l="34707" t="46960" r="51190" b="28944"/>
        <a:stretch/>
      </xdr:blipFill>
      <xdr:spPr>
        <a:xfrm>
          <a:off x="5771029" y="20943796"/>
          <a:ext cx="720000" cy="701642"/>
        </a:xfrm>
        <a:prstGeom prst="rect">
          <a:avLst/>
        </a:prstGeom>
      </xdr:spPr>
    </xdr:pic>
    <xdr:clientData/>
  </xdr:twoCellAnchor>
  <xdr:twoCellAnchor editAs="oneCell">
    <xdr:from>
      <xdr:col>7</xdr:col>
      <xdr:colOff>414617</xdr:colOff>
      <xdr:row>87</xdr:row>
      <xdr:rowOff>156884</xdr:rowOff>
    </xdr:from>
    <xdr:to>
      <xdr:col>9</xdr:col>
      <xdr:colOff>126088</xdr:colOff>
      <xdr:row>90</xdr:row>
      <xdr:rowOff>137296</xdr:rowOff>
    </xdr:to>
    <xdr:pic>
      <xdr:nvPicPr>
        <xdr:cNvPr id="25" name="Picture 24"/>
        <xdr:cNvPicPr>
          <a:picLocks noChangeAspect="1"/>
        </xdr:cNvPicPr>
      </xdr:nvPicPr>
      <xdr:blipFill rotWithShape="1">
        <a:blip xmlns:r="http://schemas.openxmlformats.org/officeDocument/2006/relationships" r:embed="rId1"/>
        <a:srcRect l="66575" t="47115" r="19414" b="28944"/>
        <a:stretch/>
      </xdr:blipFill>
      <xdr:spPr>
        <a:xfrm>
          <a:off x="5771029" y="21761825"/>
          <a:ext cx="720000" cy="720000"/>
        </a:xfrm>
        <a:prstGeom prst="rect">
          <a:avLst/>
        </a:prstGeom>
      </xdr:spPr>
    </xdr:pic>
    <xdr:clientData/>
  </xdr:twoCellAnchor>
  <xdr:twoCellAnchor editAs="oneCell">
    <xdr:from>
      <xdr:col>7</xdr:col>
      <xdr:colOff>414617</xdr:colOff>
      <xdr:row>97</xdr:row>
      <xdr:rowOff>78442</xdr:rowOff>
    </xdr:from>
    <xdr:to>
      <xdr:col>9</xdr:col>
      <xdr:colOff>126088</xdr:colOff>
      <xdr:row>101</xdr:row>
      <xdr:rowOff>36442</xdr:rowOff>
    </xdr:to>
    <xdr:pic>
      <xdr:nvPicPr>
        <xdr:cNvPr id="26" name="Picture 25"/>
        <xdr:cNvPicPr>
          <a:picLocks noChangeAspect="1"/>
        </xdr:cNvPicPr>
      </xdr:nvPicPr>
      <xdr:blipFill rotWithShape="1">
        <a:blip xmlns:r="http://schemas.openxmlformats.org/officeDocument/2006/relationships" r:embed="rId1"/>
        <a:srcRect l="34707" t="19734" r="51373" b="56483"/>
        <a:stretch/>
      </xdr:blipFill>
      <xdr:spPr>
        <a:xfrm>
          <a:off x="5771029" y="24372795"/>
          <a:ext cx="720000" cy="720000"/>
        </a:xfrm>
        <a:prstGeom prst="rect">
          <a:avLst/>
        </a:prstGeom>
      </xdr:spPr>
    </xdr:pic>
    <xdr:clientData/>
  </xdr:twoCellAnchor>
  <xdr:twoCellAnchor editAs="oneCell">
    <xdr:from>
      <xdr:col>7</xdr:col>
      <xdr:colOff>414617</xdr:colOff>
      <xdr:row>101</xdr:row>
      <xdr:rowOff>104558</xdr:rowOff>
    </xdr:from>
    <xdr:to>
      <xdr:col>9</xdr:col>
      <xdr:colOff>126088</xdr:colOff>
      <xdr:row>105</xdr:row>
      <xdr:rowOff>62495</xdr:rowOff>
    </xdr:to>
    <xdr:pic>
      <xdr:nvPicPr>
        <xdr:cNvPr id="27" name="Picture 26"/>
        <xdr:cNvPicPr>
          <a:picLocks noChangeAspect="1"/>
        </xdr:cNvPicPr>
      </xdr:nvPicPr>
      <xdr:blipFill rotWithShape="1">
        <a:blip xmlns:r="http://schemas.openxmlformats.org/officeDocument/2006/relationships" r:embed="rId1"/>
        <a:srcRect l="50640" t="46960" r="35256" b="28944"/>
        <a:stretch/>
      </xdr:blipFill>
      <xdr:spPr>
        <a:xfrm>
          <a:off x="5771029" y="25160911"/>
          <a:ext cx="720000" cy="719937"/>
        </a:xfrm>
        <a:prstGeom prst="rect">
          <a:avLst/>
        </a:prstGeom>
      </xdr:spPr>
    </xdr:pic>
    <xdr:clientData/>
  </xdr:twoCellAnchor>
  <xdr:twoCellAnchor editAs="oneCell">
    <xdr:from>
      <xdr:col>7</xdr:col>
      <xdr:colOff>414617</xdr:colOff>
      <xdr:row>105</xdr:row>
      <xdr:rowOff>149382</xdr:rowOff>
    </xdr:from>
    <xdr:to>
      <xdr:col>9</xdr:col>
      <xdr:colOff>126088</xdr:colOff>
      <xdr:row>108</xdr:row>
      <xdr:rowOff>129794</xdr:rowOff>
    </xdr:to>
    <xdr:pic>
      <xdr:nvPicPr>
        <xdr:cNvPr id="28" name="Picture 27"/>
        <xdr:cNvPicPr>
          <a:picLocks noChangeAspect="1"/>
        </xdr:cNvPicPr>
      </xdr:nvPicPr>
      <xdr:blipFill rotWithShape="1">
        <a:blip xmlns:r="http://schemas.openxmlformats.org/officeDocument/2006/relationships" r:embed="rId1"/>
        <a:srcRect l="66575" t="47115" r="19414" b="28944"/>
        <a:stretch/>
      </xdr:blipFill>
      <xdr:spPr>
        <a:xfrm>
          <a:off x="5771029" y="25967735"/>
          <a:ext cx="720000" cy="720000"/>
        </a:xfrm>
        <a:prstGeom prst="rect">
          <a:avLst/>
        </a:prstGeom>
      </xdr:spPr>
    </xdr:pic>
    <xdr:clientData/>
  </xdr:twoCellAnchor>
  <xdr:twoCellAnchor editAs="oneCell">
    <xdr:from>
      <xdr:col>7</xdr:col>
      <xdr:colOff>414617</xdr:colOff>
      <xdr:row>115</xdr:row>
      <xdr:rowOff>33617</xdr:rowOff>
    </xdr:from>
    <xdr:to>
      <xdr:col>9</xdr:col>
      <xdr:colOff>126088</xdr:colOff>
      <xdr:row>118</xdr:row>
      <xdr:rowOff>182117</xdr:rowOff>
    </xdr:to>
    <xdr:pic>
      <xdr:nvPicPr>
        <xdr:cNvPr id="29" name="Picture 28"/>
        <xdr:cNvPicPr>
          <a:picLocks noChangeAspect="1"/>
        </xdr:cNvPicPr>
      </xdr:nvPicPr>
      <xdr:blipFill rotWithShape="1">
        <a:blip xmlns:r="http://schemas.openxmlformats.org/officeDocument/2006/relationships" r:embed="rId1"/>
        <a:srcRect l="34707" t="19734" r="51373" b="56483"/>
        <a:stretch/>
      </xdr:blipFill>
      <xdr:spPr>
        <a:xfrm>
          <a:off x="5771029" y="28518970"/>
          <a:ext cx="720000" cy="720000"/>
        </a:xfrm>
        <a:prstGeom prst="rect">
          <a:avLst/>
        </a:prstGeom>
      </xdr:spPr>
    </xdr:pic>
    <xdr:clientData/>
  </xdr:twoCellAnchor>
  <xdr:twoCellAnchor editAs="oneCell">
    <xdr:from>
      <xdr:col>7</xdr:col>
      <xdr:colOff>414617</xdr:colOff>
      <xdr:row>119</xdr:row>
      <xdr:rowOff>82145</xdr:rowOff>
    </xdr:from>
    <xdr:to>
      <xdr:col>9</xdr:col>
      <xdr:colOff>126088</xdr:colOff>
      <xdr:row>123</xdr:row>
      <xdr:rowOff>40082</xdr:rowOff>
    </xdr:to>
    <xdr:pic>
      <xdr:nvPicPr>
        <xdr:cNvPr id="30" name="Picture 29"/>
        <xdr:cNvPicPr>
          <a:picLocks noChangeAspect="1"/>
        </xdr:cNvPicPr>
      </xdr:nvPicPr>
      <xdr:blipFill rotWithShape="1">
        <a:blip xmlns:r="http://schemas.openxmlformats.org/officeDocument/2006/relationships" r:embed="rId1"/>
        <a:srcRect l="50640" t="46960" r="35256" b="28944"/>
        <a:stretch/>
      </xdr:blipFill>
      <xdr:spPr>
        <a:xfrm>
          <a:off x="5771029" y="29329498"/>
          <a:ext cx="720000" cy="719937"/>
        </a:xfrm>
        <a:prstGeom prst="rect">
          <a:avLst/>
        </a:prstGeom>
      </xdr:spPr>
    </xdr:pic>
    <xdr:clientData/>
  </xdr:twoCellAnchor>
  <xdr:twoCellAnchor editAs="oneCell">
    <xdr:from>
      <xdr:col>7</xdr:col>
      <xdr:colOff>414617</xdr:colOff>
      <xdr:row>123</xdr:row>
      <xdr:rowOff>138176</xdr:rowOff>
    </xdr:from>
    <xdr:to>
      <xdr:col>9</xdr:col>
      <xdr:colOff>126088</xdr:colOff>
      <xdr:row>126</xdr:row>
      <xdr:rowOff>118588</xdr:rowOff>
    </xdr:to>
    <xdr:pic>
      <xdr:nvPicPr>
        <xdr:cNvPr id="31" name="Picture 30"/>
        <xdr:cNvPicPr>
          <a:picLocks noChangeAspect="1"/>
        </xdr:cNvPicPr>
      </xdr:nvPicPr>
      <xdr:blipFill rotWithShape="1">
        <a:blip xmlns:r="http://schemas.openxmlformats.org/officeDocument/2006/relationships" r:embed="rId1"/>
        <a:srcRect l="66575" t="47115" r="19414" b="28944"/>
        <a:stretch/>
      </xdr:blipFill>
      <xdr:spPr>
        <a:xfrm>
          <a:off x="5771029" y="30147529"/>
          <a:ext cx="720000" cy="720000"/>
        </a:xfrm>
        <a:prstGeom prst="rect">
          <a:avLst/>
        </a:prstGeom>
      </xdr:spPr>
    </xdr:pic>
    <xdr:clientData/>
  </xdr:twoCellAnchor>
  <xdr:twoCellAnchor editAs="oneCell">
    <xdr:from>
      <xdr:col>7</xdr:col>
      <xdr:colOff>414617</xdr:colOff>
      <xdr:row>130</xdr:row>
      <xdr:rowOff>67237</xdr:rowOff>
    </xdr:from>
    <xdr:to>
      <xdr:col>9</xdr:col>
      <xdr:colOff>126088</xdr:colOff>
      <xdr:row>130</xdr:row>
      <xdr:rowOff>787238</xdr:rowOff>
    </xdr:to>
    <xdr:pic>
      <xdr:nvPicPr>
        <xdr:cNvPr id="32" name="Picture 31"/>
        <xdr:cNvPicPr>
          <a:picLocks noChangeAspect="1"/>
        </xdr:cNvPicPr>
      </xdr:nvPicPr>
      <xdr:blipFill rotWithShape="1">
        <a:blip xmlns:r="http://schemas.openxmlformats.org/officeDocument/2006/relationships" r:embed="rId1"/>
        <a:srcRect l="2839" t="19734" r="82967" b="56013"/>
        <a:stretch/>
      </xdr:blipFill>
      <xdr:spPr>
        <a:xfrm>
          <a:off x="5771029" y="31387678"/>
          <a:ext cx="720000" cy="720001"/>
        </a:xfrm>
        <a:prstGeom prst="rect">
          <a:avLst/>
        </a:prstGeom>
      </xdr:spPr>
    </xdr:pic>
    <xdr:clientData/>
  </xdr:twoCellAnchor>
  <xdr:twoCellAnchor editAs="oneCell">
    <xdr:from>
      <xdr:col>7</xdr:col>
      <xdr:colOff>414617</xdr:colOff>
      <xdr:row>130</xdr:row>
      <xdr:rowOff>852819</xdr:rowOff>
    </xdr:from>
    <xdr:to>
      <xdr:col>9</xdr:col>
      <xdr:colOff>126088</xdr:colOff>
      <xdr:row>132</xdr:row>
      <xdr:rowOff>187965</xdr:rowOff>
    </xdr:to>
    <xdr:pic>
      <xdr:nvPicPr>
        <xdr:cNvPr id="33" name="Picture 32"/>
        <xdr:cNvPicPr>
          <a:picLocks noChangeAspect="1"/>
        </xdr:cNvPicPr>
      </xdr:nvPicPr>
      <xdr:blipFill rotWithShape="1">
        <a:blip xmlns:r="http://schemas.openxmlformats.org/officeDocument/2006/relationships" r:embed="rId1"/>
        <a:srcRect l="18864" t="46960" r="67034" b="28787"/>
        <a:stretch/>
      </xdr:blipFill>
      <xdr:spPr>
        <a:xfrm>
          <a:off x="5771029" y="32173260"/>
          <a:ext cx="720000" cy="724676"/>
        </a:xfrm>
        <a:prstGeom prst="rect">
          <a:avLst/>
        </a:prstGeom>
      </xdr:spPr>
    </xdr:pic>
    <xdr:clientData/>
  </xdr:twoCellAnchor>
  <xdr:twoCellAnchor editAs="oneCell">
    <xdr:from>
      <xdr:col>7</xdr:col>
      <xdr:colOff>414617</xdr:colOff>
      <xdr:row>133</xdr:row>
      <xdr:rowOff>48531</xdr:rowOff>
    </xdr:from>
    <xdr:to>
      <xdr:col>9</xdr:col>
      <xdr:colOff>126088</xdr:colOff>
      <xdr:row>137</xdr:row>
      <xdr:rowOff>6530</xdr:rowOff>
    </xdr:to>
    <xdr:pic>
      <xdr:nvPicPr>
        <xdr:cNvPr id="34" name="Picture 33"/>
        <xdr:cNvPicPr>
          <a:picLocks noChangeAspect="1"/>
        </xdr:cNvPicPr>
      </xdr:nvPicPr>
      <xdr:blipFill rotWithShape="1">
        <a:blip xmlns:r="http://schemas.openxmlformats.org/officeDocument/2006/relationships" r:embed="rId1"/>
        <a:srcRect l="34707" t="46960" r="51190" b="28944"/>
        <a:stretch/>
      </xdr:blipFill>
      <xdr:spPr>
        <a:xfrm>
          <a:off x="5771029" y="32949002"/>
          <a:ext cx="720000" cy="719999"/>
        </a:xfrm>
        <a:prstGeom prst="rect">
          <a:avLst/>
        </a:prstGeom>
      </xdr:spPr>
    </xdr:pic>
    <xdr:clientData/>
  </xdr:twoCellAnchor>
  <xdr:twoCellAnchor editAs="oneCell">
    <xdr:from>
      <xdr:col>7</xdr:col>
      <xdr:colOff>414617</xdr:colOff>
      <xdr:row>137</xdr:row>
      <xdr:rowOff>82147</xdr:rowOff>
    </xdr:from>
    <xdr:to>
      <xdr:col>9</xdr:col>
      <xdr:colOff>126088</xdr:colOff>
      <xdr:row>141</xdr:row>
      <xdr:rowOff>40084</xdr:rowOff>
    </xdr:to>
    <xdr:pic>
      <xdr:nvPicPr>
        <xdr:cNvPr id="35" name="Picture 34"/>
        <xdr:cNvPicPr>
          <a:picLocks noChangeAspect="1"/>
        </xdr:cNvPicPr>
      </xdr:nvPicPr>
      <xdr:blipFill rotWithShape="1">
        <a:blip xmlns:r="http://schemas.openxmlformats.org/officeDocument/2006/relationships" r:embed="rId1"/>
        <a:srcRect l="50640" t="46960" r="35256" b="28944"/>
        <a:stretch/>
      </xdr:blipFill>
      <xdr:spPr>
        <a:xfrm>
          <a:off x="5771029" y="33744618"/>
          <a:ext cx="720000" cy="719937"/>
        </a:xfrm>
        <a:prstGeom prst="rect">
          <a:avLst/>
        </a:prstGeom>
      </xdr:spPr>
    </xdr:pic>
    <xdr:clientData/>
  </xdr:twoCellAnchor>
  <xdr:twoCellAnchor editAs="oneCell">
    <xdr:from>
      <xdr:col>7</xdr:col>
      <xdr:colOff>414617</xdr:colOff>
      <xdr:row>141</xdr:row>
      <xdr:rowOff>126971</xdr:rowOff>
    </xdr:from>
    <xdr:to>
      <xdr:col>9</xdr:col>
      <xdr:colOff>126088</xdr:colOff>
      <xdr:row>144</xdr:row>
      <xdr:rowOff>107383</xdr:rowOff>
    </xdr:to>
    <xdr:pic>
      <xdr:nvPicPr>
        <xdr:cNvPr id="36" name="Picture 35"/>
        <xdr:cNvPicPr>
          <a:picLocks noChangeAspect="1"/>
        </xdr:cNvPicPr>
      </xdr:nvPicPr>
      <xdr:blipFill rotWithShape="1">
        <a:blip xmlns:r="http://schemas.openxmlformats.org/officeDocument/2006/relationships" r:embed="rId1"/>
        <a:srcRect l="66575" t="47115" r="19414" b="28944"/>
        <a:stretch/>
      </xdr:blipFill>
      <xdr:spPr>
        <a:xfrm>
          <a:off x="5771029" y="34551442"/>
          <a:ext cx="720000" cy="720000"/>
        </a:xfrm>
        <a:prstGeom prst="rect">
          <a:avLst/>
        </a:prstGeom>
      </xdr:spPr>
    </xdr:pic>
    <xdr:clientData/>
  </xdr:twoCellAnchor>
  <xdr:twoCellAnchor editAs="oneCell">
    <xdr:from>
      <xdr:col>7</xdr:col>
      <xdr:colOff>414617</xdr:colOff>
      <xdr:row>151</xdr:row>
      <xdr:rowOff>44824</xdr:rowOff>
    </xdr:from>
    <xdr:to>
      <xdr:col>9</xdr:col>
      <xdr:colOff>126088</xdr:colOff>
      <xdr:row>155</xdr:row>
      <xdr:rowOff>2824</xdr:rowOff>
    </xdr:to>
    <xdr:pic>
      <xdr:nvPicPr>
        <xdr:cNvPr id="37" name="Picture 36"/>
        <xdr:cNvPicPr>
          <a:picLocks noChangeAspect="1"/>
        </xdr:cNvPicPr>
      </xdr:nvPicPr>
      <xdr:blipFill rotWithShape="1">
        <a:blip xmlns:r="http://schemas.openxmlformats.org/officeDocument/2006/relationships" r:embed="rId1"/>
        <a:srcRect l="34707" t="19734" r="51373" b="56483"/>
        <a:stretch/>
      </xdr:blipFill>
      <xdr:spPr>
        <a:xfrm>
          <a:off x="5771029" y="36923383"/>
          <a:ext cx="720000" cy="720000"/>
        </a:xfrm>
        <a:prstGeom prst="rect">
          <a:avLst/>
        </a:prstGeom>
      </xdr:spPr>
    </xdr:pic>
    <xdr:clientData/>
  </xdr:twoCellAnchor>
  <xdr:twoCellAnchor editAs="oneCell">
    <xdr:from>
      <xdr:col>7</xdr:col>
      <xdr:colOff>414617</xdr:colOff>
      <xdr:row>155</xdr:row>
      <xdr:rowOff>115765</xdr:rowOff>
    </xdr:from>
    <xdr:to>
      <xdr:col>9</xdr:col>
      <xdr:colOff>126088</xdr:colOff>
      <xdr:row>159</xdr:row>
      <xdr:rowOff>59034</xdr:rowOff>
    </xdr:to>
    <xdr:pic>
      <xdr:nvPicPr>
        <xdr:cNvPr id="40" name="Picture 39"/>
        <xdr:cNvPicPr>
          <a:picLocks noChangeAspect="1"/>
        </xdr:cNvPicPr>
      </xdr:nvPicPr>
      <xdr:blipFill rotWithShape="1">
        <a:blip xmlns:r="http://schemas.openxmlformats.org/officeDocument/2006/relationships" r:embed="rId1"/>
        <a:srcRect l="66575" t="47115" r="19414" b="28944"/>
        <a:stretch/>
      </xdr:blipFill>
      <xdr:spPr>
        <a:xfrm>
          <a:off x="5771029" y="37756324"/>
          <a:ext cx="720000" cy="705269"/>
        </a:xfrm>
        <a:prstGeom prst="rect">
          <a:avLst/>
        </a:prstGeom>
      </xdr:spPr>
    </xdr:pic>
    <xdr:clientData/>
  </xdr:twoCellAnchor>
  <xdr:twoCellAnchor editAs="oneCell">
    <xdr:from>
      <xdr:col>7</xdr:col>
      <xdr:colOff>414617</xdr:colOff>
      <xdr:row>159</xdr:row>
      <xdr:rowOff>147886</xdr:rowOff>
    </xdr:from>
    <xdr:to>
      <xdr:col>9</xdr:col>
      <xdr:colOff>126088</xdr:colOff>
      <xdr:row>162</xdr:row>
      <xdr:rowOff>99549</xdr:rowOff>
    </xdr:to>
    <xdr:pic>
      <xdr:nvPicPr>
        <xdr:cNvPr id="41" name="Picture 40"/>
        <xdr:cNvPicPr>
          <a:picLocks noChangeAspect="1"/>
        </xdr:cNvPicPr>
      </xdr:nvPicPr>
      <xdr:blipFill rotWithShape="1">
        <a:blip xmlns:r="http://schemas.openxmlformats.org/officeDocument/2006/relationships" r:embed="rId1"/>
        <a:srcRect l="50641" t="74341" r="35348" b="2031"/>
        <a:stretch/>
      </xdr:blipFill>
      <xdr:spPr>
        <a:xfrm>
          <a:off x="5771029" y="38550445"/>
          <a:ext cx="720000" cy="691251"/>
        </a:xfrm>
        <a:prstGeom prst="rect">
          <a:avLst/>
        </a:prstGeom>
      </xdr:spPr>
    </xdr:pic>
    <xdr:clientData/>
  </xdr:twoCellAnchor>
  <xdr:twoCellAnchor editAs="oneCell">
    <xdr:from>
      <xdr:col>7</xdr:col>
      <xdr:colOff>414617</xdr:colOff>
      <xdr:row>173</xdr:row>
      <xdr:rowOff>123266</xdr:rowOff>
    </xdr:from>
    <xdr:to>
      <xdr:col>9</xdr:col>
      <xdr:colOff>126088</xdr:colOff>
      <xdr:row>177</xdr:row>
      <xdr:rowOff>47585</xdr:rowOff>
    </xdr:to>
    <xdr:pic>
      <xdr:nvPicPr>
        <xdr:cNvPr id="42" name="Picture 41"/>
        <xdr:cNvPicPr>
          <a:picLocks noChangeAspect="1"/>
        </xdr:cNvPicPr>
      </xdr:nvPicPr>
      <xdr:blipFill rotWithShape="1">
        <a:blip xmlns:r="http://schemas.openxmlformats.org/officeDocument/2006/relationships" r:embed="rId1"/>
        <a:srcRect l="50640" t="46960" r="35256" b="28944"/>
        <a:stretch/>
      </xdr:blipFill>
      <xdr:spPr>
        <a:xfrm>
          <a:off x="5771029" y="42178942"/>
          <a:ext cx="720000" cy="719937"/>
        </a:xfrm>
        <a:prstGeom prst="rect">
          <a:avLst/>
        </a:prstGeom>
      </xdr:spPr>
    </xdr:pic>
    <xdr:clientData/>
  </xdr:twoCellAnchor>
  <xdr:twoCellAnchor editAs="oneCell">
    <xdr:from>
      <xdr:col>7</xdr:col>
      <xdr:colOff>414617</xdr:colOff>
      <xdr:row>177</xdr:row>
      <xdr:rowOff>132976</xdr:rowOff>
    </xdr:from>
    <xdr:to>
      <xdr:col>9</xdr:col>
      <xdr:colOff>126088</xdr:colOff>
      <xdr:row>180</xdr:row>
      <xdr:rowOff>84639</xdr:rowOff>
    </xdr:to>
    <xdr:pic>
      <xdr:nvPicPr>
        <xdr:cNvPr id="43" name="Picture 42"/>
        <xdr:cNvPicPr>
          <a:picLocks noChangeAspect="1"/>
        </xdr:cNvPicPr>
      </xdr:nvPicPr>
      <xdr:blipFill rotWithShape="1">
        <a:blip xmlns:r="http://schemas.openxmlformats.org/officeDocument/2006/relationships" r:embed="rId1"/>
        <a:srcRect l="50641" t="74341" r="35348" b="2031"/>
        <a:stretch/>
      </xdr:blipFill>
      <xdr:spPr>
        <a:xfrm>
          <a:off x="5771029" y="42984270"/>
          <a:ext cx="720000" cy="691251"/>
        </a:xfrm>
        <a:prstGeom prst="rect">
          <a:avLst/>
        </a:prstGeom>
      </xdr:spPr>
    </xdr:pic>
    <xdr:clientData/>
  </xdr:twoCellAnchor>
  <xdr:twoCellAnchor editAs="oneCell">
    <xdr:from>
      <xdr:col>7</xdr:col>
      <xdr:colOff>414617</xdr:colOff>
      <xdr:row>169</xdr:row>
      <xdr:rowOff>89648</xdr:rowOff>
    </xdr:from>
    <xdr:to>
      <xdr:col>9</xdr:col>
      <xdr:colOff>126088</xdr:colOff>
      <xdr:row>173</xdr:row>
      <xdr:rowOff>52356</xdr:rowOff>
    </xdr:to>
    <xdr:pic>
      <xdr:nvPicPr>
        <xdr:cNvPr id="44" name="Picture 43"/>
        <xdr:cNvPicPr>
          <a:picLocks noChangeAspect="1"/>
        </xdr:cNvPicPr>
      </xdr:nvPicPr>
      <xdr:blipFill rotWithShape="1">
        <a:blip xmlns:r="http://schemas.openxmlformats.org/officeDocument/2006/relationships" r:embed="rId1"/>
        <a:srcRect l="66392" t="19735" r="19598" b="56168"/>
        <a:stretch/>
      </xdr:blipFill>
      <xdr:spPr>
        <a:xfrm>
          <a:off x="5771029" y="41383324"/>
          <a:ext cx="720000" cy="724708"/>
        </a:xfrm>
        <a:prstGeom prst="rect">
          <a:avLst/>
        </a:prstGeom>
      </xdr:spPr>
    </xdr:pic>
    <xdr:clientData/>
  </xdr:twoCellAnchor>
  <xdr:twoCellAnchor editAs="oneCell">
    <xdr:from>
      <xdr:col>7</xdr:col>
      <xdr:colOff>414617</xdr:colOff>
      <xdr:row>166</xdr:row>
      <xdr:rowOff>941294</xdr:rowOff>
    </xdr:from>
    <xdr:to>
      <xdr:col>9</xdr:col>
      <xdr:colOff>126088</xdr:colOff>
      <xdr:row>169</xdr:row>
      <xdr:rowOff>14031</xdr:rowOff>
    </xdr:to>
    <xdr:pic>
      <xdr:nvPicPr>
        <xdr:cNvPr id="45" name="Picture 44"/>
        <xdr:cNvPicPr>
          <a:picLocks noChangeAspect="1"/>
        </xdr:cNvPicPr>
      </xdr:nvPicPr>
      <xdr:blipFill rotWithShape="1">
        <a:blip xmlns:r="http://schemas.openxmlformats.org/officeDocument/2006/relationships" r:embed="rId1"/>
        <a:srcRect l="2839" t="19734" r="82967" b="56013"/>
        <a:stretch/>
      </xdr:blipFill>
      <xdr:spPr>
        <a:xfrm>
          <a:off x="5771029" y="40587706"/>
          <a:ext cx="720000" cy="720001"/>
        </a:xfrm>
        <a:prstGeom prst="rect">
          <a:avLst/>
        </a:prstGeom>
      </xdr:spPr>
    </xdr:pic>
    <xdr:clientData/>
  </xdr:twoCellAnchor>
  <xdr:twoCellAnchor editAs="oneCell">
    <xdr:from>
      <xdr:col>7</xdr:col>
      <xdr:colOff>414617</xdr:colOff>
      <xdr:row>195</xdr:row>
      <xdr:rowOff>1</xdr:rowOff>
    </xdr:from>
    <xdr:to>
      <xdr:col>9</xdr:col>
      <xdr:colOff>126088</xdr:colOff>
      <xdr:row>197</xdr:row>
      <xdr:rowOff>130958</xdr:rowOff>
    </xdr:to>
    <xdr:pic>
      <xdr:nvPicPr>
        <xdr:cNvPr id="46" name="Picture 45"/>
        <xdr:cNvPicPr>
          <a:picLocks noChangeAspect="1"/>
        </xdr:cNvPicPr>
      </xdr:nvPicPr>
      <xdr:blipFill rotWithShape="1">
        <a:blip xmlns:r="http://schemas.openxmlformats.org/officeDocument/2006/relationships" r:embed="rId1"/>
        <a:srcRect l="50641" t="74341" r="35348" b="2031"/>
        <a:stretch/>
      </xdr:blipFill>
      <xdr:spPr>
        <a:xfrm>
          <a:off x="5771029" y="47423295"/>
          <a:ext cx="720000" cy="691251"/>
        </a:xfrm>
        <a:prstGeom prst="rect">
          <a:avLst/>
        </a:prstGeom>
      </xdr:spPr>
    </xdr:pic>
    <xdr:clientData/>
  </xdr:twoCellAnchor>
  <xdr:twoCellAnchor editAs="oneCell">
    <xdr:from>
      <xdr:col>7</xdr:col>
      <xdr:colOff>414617</xdr:colOff>
      <xdr:row>191</xdr:row>
      <xdr:rowOff>1</xdr:rowOff>
    </xdr:from>
    <xdr:to>
      <xdr:col>9</xdr:col>
      <xdr:colOff>126088</xdr:colOff>
      <xdr:row>194</xdr:row>
      <xdr:rowOff>118970</xdr:rowOff>
    </xdr:to>
    <xdr:pic>
      <xdr:nvPicPr>
        <xdr:cNvPr id="47" name="Picture 46"/>
        <xdr:cNvPicPr>
          <a:picLocks noChangeAspect="1"/>
        </xdr:cNvPicPr>
      </xdr:nvPicPr>
      <xdr:blipFill rotWithShape="1">
        <a:blip xmlns:r="http://schemas.openxmlformats.org/officeDocument/2006/relationships" r:embed="rId1"/>
        <a:srcRect l="50640" t="46960" r="35256" b="28944"/>
        <a:stretch/>
      </xdr:blipFill>
      <xdr:spPr>
        <a:xfrm>
          <a:off x="5771029" y="46661295"/>
          <a:ext cx="720000" cy="690469"/>
        </a:xfrm>
        <a:prstGeom prst="rect">
          <a:avLst/>
        </a:prstGeom>
      </xdr:spPr>
    </xdr:pic>
    <xdr:clientData/>
  </xdr:twoCellAnchor>
  <xdr:twoCellAnchor editAs="oneCell">
    <xdr:from>
      <xdr:col>7</xdr:col>
      <xdr:colOff>414617</xdr:colOff>
      <xdr:row>76</xdr:row>
      <xdr:rowOff>705971</xdr:rowOff>
    </xdr:from>
    <xdr:to>
      <xdr:col>9</xdr:col>
      <xdr:colOff>126088</xdr:colOff>
      <xdr:row>78</xdr:row>
      <xdr:rowOff>177412</xdr:rowOff>
    </xdr:to>
    <xdr:pic>
      <xdr:nvPicPr>
        <xdr:cNvPr id="49" name="Picture 48"/>
        <xdr:cNvPicPr>
          <a:picLocks noChangeAspect="1"/>
        </xdr:cNvPicPr>
      </xdr:nvPicPr>
      <xdr:blipFill rotWithShape="1">
        <a:blip xmlns:r="http://schemas.openxmlformats.org/officeDocument/2006/relationships" r:embed="rId1"/>
        <a:srcRect l="2931" t="47117" r="83058" b="29100"/>
        <a:stretch/>
      </xdr:blipFill>
      <xdr:spPr>
        <a:xfrm>
          <a:off x="5771029" y="19352559"/>
          <a:ext cx="720000" cy="715294"/>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xdr:from>
      <xdr:col>7</xdr:col>
      <xdr:colOff>34924</xdr:colOff>
      <xdr:row>13</xdr:row>
      <xdr:rowOff>28574</xdr:rowOff>
    </xdr:from>
    <xdr:to>
      <xdr:col>15</xdr:col>
      <xdr:colOff>63500</xdr:colOff>
      <xdr:row>37</xdr:row>
      <xdr:rowOff>76200</xdr:rowOff>
    </xdr:to>
    <xdr:graphicFrame macro="">
      <xdr:nvGraphicFramePr>
        <xdr:cNvPr id="2" name="Chart 1">
          <a:extLst>
            <a:ext uri="{FF2B5EF4-FFF2-40B4-BE49-F238E27FC236}">
              <a16:creationId xmlns:a16="http://schemas.microsoft.com/office/drawing/2014/main" id="{00000000-0008-0000-04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5.xml><?xml version="1.0" encoding="utf-8"?>
<xdr:wsDr xmlns:xdr="http://schemas.openxmlformats.org/drawingml/2006/spreadsheetDrawing" xmlns:a="http://schemas.openxmlformats.org/drawingml/2006/main">
  <xdr:twoCellAnchor>
    <xdr:from>
      <xdr:col>7</xdr:col>
      <xdr:colOff>53974</xdr:colOff>
      <xdr:row>15</xdr:row>
      <xdr:rowOff>60324</xdr:rowOff>
    </xdr:from>
    <xdr:to>
      <xdr:col>15</xdr:col>
      <xdr:colOff>82550</xdr:colOff>
      <xdr:row>39</xdr:row>
      <xdr:rowOff>107950</xdr:rowOff>
    </xdr:to>
    <xdr:graphicFrame macro="">
      <xdr:nvGraphicFramePr>
        <xdr:cNvPr id="2" name="Chart 1">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6.xml><?xml version="1.0" encoding="utf-8"?>
<xdr:wsDr xmlns:xdr="http://schemas.openxmlformats.org/drawingml/2006/spreadsheetDrawing" xmlns:a="http://schemas.openxmlformats.org/drawingml/2006/main">
  <xdr:twoCellAnchor>
    <xdr:from>
      <xdr:col>16</xdr:col>
      <xdr:colOff>574675</xdr:colOff>
      <xdr:row>11</xdr:row>
      <xdr:rowOff>58737</xdr:rowOff>
    </xdr:from>
    <xdr:to>
      <xdr:col>29</xdr:col>
      <xdr:colOff>46037</xdr:colOff>
      <xdr:row>42</xdr:row>
      <xdr:rowOff>3175</xdr:rowOff>
    </xdr:to>
    <xdr:graphicFrame macro="">
      <xdr:nvGraphicFramePr>
        <xdr:cNvPr id="2" name="Chart 1">
          <a:extLst>
            <a:ext uri="{FF2B5EF4-FFF2-40B4-BE49-F238E27FC236}">
              <a16:creationId xmlns:a16="http://schemas.microsoft.com/office/drawing/2014/main" id="{00000000-0008-0000-06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19</xdr:col>
      <xdr:colOff>25400</xdr:colOff>
      <xdr:row>17</xdr:row>
      <xdr:rowOff>38099</xdr:rowOff>
    </xdr:from>
    <xdr:to>
      <xdr:col>26</xdr:col>
      <xdr:colOff>444501</xdr:colOff>
      <xdr:row>35</xdr:row>
      <xdr:rowOff>163512</xdr:rowOff>
    </xdr:to>
    <xdr:graphicFrame macro="">
      <xdr:nvGraphicFramePr>
        <xdr:cNvPr id="3" name="Chart 2">
          <a:extLst>
            <a:ext uri="{FF2B5EF4-FFF2-40B4-BE49-F238E27FC236}">
              <a16:creationId xmlns:a16="http://schemas.microsoft.com/office/drawing/2014/main" id="{00000000-0008-0000-06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oneCellAnchor>
    <xdr:from>
      <xdr:col>0</xdr:col>
      <xdr:colOff>438150</xdr:colOff>
      <xdr:row>0</xdr:row>
      <xdr:rowOff>177800</xdr:rowOff>
    </xdr:from>
    <xdr:ext cx="6369050" cy="345544"/>
    <xdr:sp macro="" textlink="Details!C6">
      <xdr:nvSpPr>
        <xdr:cNvPr id="4" name="TextBox 3">
          <a:extLst>
            <a:ext uri="{FF2B5EF4-FFF2-40B4-BE49-F238E27FC236}">
              <a16:creationId xmlns:a16="http://schemas.microsoft.com/office/drawing/2014/main" id="{00000000-0008-0000-0600-000004000000}"/>
            </a:ext>
          </a:extLst>
        </xdr:cNvPr>
        <xdr:cNvSpPr txBox="1"/>
      </xdr:nvSpPr>
      <xdr:spPr>
        <a:xfrm>
          <a:off x="438150" y="177800"/>
          <a:ext cx="6369050" cy="34554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spAutoFit/>
        </a:bodyPr>
        <a:lstStyle/>
        <a:p>
          <a:pPr algn="ctr"/>
          <a:fld id="{8DFEB2C9-D6D8-4F96-8F6B-0871A0C3AD38}" type="TxLink">
            <a:rPr lang="en-US" sz="1400" b="0" i="0" u="none" strike="noStrike">
              <a:solidFill>
                <a:srgbClr val="000000"/>
              </a:solidFill>
              <a:latin typeface="Arial Black" panose="020B0A04020102020204" pitchFamily="34" charset="0"/>
              <a:cs typeface="Calibri"/>
            </a:rPr>
            <a:pPr algn="ctr"/>
            <a:t> </a:t>
          </a:fld>
          <a:endParaRPr lang="en-GB" sz="1400">
            <a:latin typeface="Arial Black" panose="020B0A04020102020204" pitchFamily="34" charset="0"/>
          </a:endParaRPr>
        </a:p>
      </xdr:txBody>
    </xdr:sp>
    <xdr:clientData/>
  </xdr:oneCellAnchor>
  <xdr:twoCellAnchor>
    <xdr:from>
      <xdr:col>0</xdr:col>
      <xdr:colOff>412750</xdr:colOff>
      <xdr:row>3</xdr:row>
      <xdr:rowOff>171799</xdr:rowOff>
    </xdr:from>
    <xdr:to>
      <xdr:col>11</xdr:col>
      <xdr:colOff>184150</xdr:colOff>
      <xdr:row>32</xdr:row>
      <xdr:rowOff>107950</xdr:rowOff>
    </xdr:to>
    <xdr:grpSp>
      <xdr:nvGrpSpPr>
        <xdr:cNvPr id="5" name="Group 4">
          <a:extLst>
            <a:ext uri="{FF2B5EF4-FFF2-40B4-BE49-F238E27FC236}">
              <a16:creationId xmlns:a16="http://schemas.microsoft.com/office/drawing/2014/main" id="{00000000-0008-0000-0600-000005000000}"/>
            </a:ext>
          </a:extLst>
        </xdr:cNvPr>
        <xdr:cNvGrpSpPr/>
      </xdr:nvGrpSpPr>
      <xdr:grpSpPr>
        <a:xfrm>
          <a:off x="412750" y="735779"/>
          <a:ext cx="6526630" cy="5387960"/>
          <a:chOff x="4409027" y="4814807"/>
          <a:chExt cx="6048491" cy="5047562"/>
        </a:xfrm>
      </xdr:grpSpPr>
      <xdr:graphicFrame macro="">
        <xdr:nvGraphicFramePr>
          <xdr:cNvPr id="32" name="Chart 31">
            <a:extLst>
              <a:ext uri="{FF2B5EF4-FFF2-40B4-BE49-F238E27FC236}">
                <a16:creationId xmlns:a16="http://schemas.microsoft.com/office/drawing/2014/main" id="{00000000-0008-0000-0600-000020000000}"/>
              </a:ext>
            </a:extLst>
          </xdr:cNvPr>
          <xdr:cNvGraphicFramePr>
            <a:graphicFrameLocks/>
          </xdr:cNvGraphicFramePr>
        </xdr:nvGraphicFramePr>
        <xdr:xfrm>
          <a:off x="4409027" y="4814807"/>
          <a:ext cx="6048491" cy="5047562"/>
        </xdr:xfrm>
        <a:graphic>
          <a:graphicData uri="http://schemas.openxmlformats.org/drawingml/2006/chart">
            <c:chart xmlns:c="http://schemas.openxmlformats.org/drawingml/2006/chart" xmlns:r="http://schemas.openxmlformats.org/officeDocument/2006/relationships" r:id="rId3"/>
          </a:graphicData>
        </a:graphic>
      </xdr:graphicFrame>
      <xdr:graphicFrame macro="">
        <xdr:nvGraphicFramePr>
          <xdr:cNvPr id="31" name="Chart 30">
            <a:extLst>
              <a:ext uri="{FF2B5EF4-FFF2-40B4-BE49-F238E27FC236}">
                <a16:creationId xmlns:a16="http://schemas.microsoft.com/office/drawing/2014/main" id="{00000000-0008-0000-0600-00001F000000}"/>
              </a:ext>
            </a:extLst>
          </xdr:cNvPr>
          <xdr:cNvGraphicFramePr>
            <a:graphicFrameLocks/>
          </xdr:cNvGraphicFramePr>
        </xdr:nvGraphicFramePr>
        <xdr:xfrm>
          <a:off x="5502408" y="5582357"/>
          <a:ext cx="3899588" cy="3557148"/>
        </xdr:xfrm>
        <a:graphic>
          <a:graphicData uri="http://schemas.openxmlformats.org/drawingml/2006/chart">
            <c:chart xmlns:c="http://schemas.openxmlformats.org/drawingml/2006/chart" xmlns:r="http://schemas.openxmlformats.org/officeDocument/2006/relationships" r:id="rId4"/>
          </a:graphicData>
        </a:graphic>
      </xdr:graphicFrame>
    </xdr:grpSp>
    <xdr:clientData/>
  </xdr:twoCellAnchor>
  <xdr:twoCellAnchor>
    <xdr:from>
      <xdr:col>1</xdr:col>
      <xdr:colOff>539750</xdr:colOff>
      <xdr:row>6</xdr:row>
      <xdr:rowOff>19050</xdr:rowOff>
    </xdr:from>
    <xdr:to>
      <xdr:col>10</xdr:col>
      <xdr:colOff>228600</xdr:colOff>
      <xdr:row>31</xdr:row>
      <xdr:rowOff>55833</xdr:rowOff>
    </xdr:to>
    <xdr:grpSp>
      <xdr:nvGrpSpPr>
        <xdr:cNvPr id="29" name="Group 28">
          <a:extLst>
            <a:ext uri="{FF2B5EF4-FFF2-40B4-BE49-F238E27FC236}">
              <a16:creationId xmlns:a16="http://schemas.microsoft.com/office/drawing/2014/main" id="{00000000-0008-0000-0600-00001D000000}"/>
            </a:ext>
          </a:extLst>
        </xdr:cNvPr>
        <xdr:cNvGrpSpPr/>
      </xdr:nvGrpSpPr>
      <xdr:grpSpPr>
        <a:xfrm>
          <a:off x="1153862" y="1147011"/>
          <a:ext cx="5215856" cy="4736618"/>
          <a:chOff x="838200" y="1073150"/>
          <a:chExt cx="5175250" cy="4642844"/>
        </a:xfrm>
      </xdr:grpSpPr>
      <xdr:sp macro="" textlink="">
        <xdr:nvSpPr>
          <xdr:cNvPr id="8" name="TextBox 7">
            <a:extLst>
              <a:ext uri="{FF2B5EF4-FFF2-40B4-BE49-F238E27FC236}">
                <a16:creationId xmlns:a16="http://schemas.microsoft.com/office/drawing/2014/main" id="{00000000-0008-0000-0600-000008000000}"/>
              </a:ext>
            </a:extLst>
          </xdr:cNvPr>
          <xdr:cNvSpPr txBox="1"/>
        </xdr:nvSpPr>
        <xdr:spPr>
          <a:xfrm>
            <a:off x="3543300" y="1073150"/>
            <a:ext cx="996950" cy="42114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algn="ctr"/>
            <a:r>
              <a:rPr lang="en-GB" sz="1050" b="1"/>
              <a:t>Greenhouse Gases</a:t>
            </a:r>
          </a:p>
        </xdr:txBody>
      </xdr:sp>
      <xdr:sp macro="" textlink="">
        <xdr:nvSpPr>
          <xdr:cNvPr id="9" name="TextBox 8">
            <a:extLst>
              <a:ext uri="{FF2B5EF4-FFF2-40B4-BE49-F238E27FC236}">
                <a16:creationId xmlns:a16="http://schemas.microsoft.com/office/drawing/2014/main" id="{00000000-0008-0000-0600-000009000000}"/>
              </a:ext>
            </a:extLst>
          </xdr:cNvPr>
          <xdr:cNvSpPr txBox="1"/>
        </xdr:nvSpPr>
        <xdr:spPr>
          <a:xfrm>
            <a:off x="4711700" y="1803400"/>
            <a:ext cx="711200" cy="43678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algn="ctr"/>
            <a:r>
              <a:rPr lang="en-GB" sz="1050" b="1"/>
              <a:t>Air Quality</a:t>
            </a:r>
          </a:p>
        </xdr:txBody>
      </xdr:sp>
      <xdr:sp macro="" textlink="">
        <xdr:nvSpPr>
          <xdr:cNvPr id="10" name="TextBox 9">
            <a:extLst>
              <a:ext uri="{FF2B5EF4-FFF2-40B4-BE49-F238E27FC236}">
                <a16:creationId xmlns:a16="http://schemas.microsoft.com/office/drawing/2014/main" id="{00000000-0008-0000-0600-00000A000000}"/>
              </a:ext>
            </a:extLst>
          </xdr:cNvPr>
          <xdr:cNvSpPr txBox="1"/>
        </xdr:nvSpPr>
        <xdr:spPr>
          <a:xfrm>
            <a:off x="5016500" y="3060700"/>
            <a:ext cx="996950" cy="43678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algn="ctr"/>
            <a:r>
              <a:rPr lang="en-GB" sz="1050" b="1"/>
              <a:t>Sustainable Transport</a:t>
            </a:r>
          </a:p>
        </xdr:txBody>
      </xdr:sp>
      <xdr:sp macro="" textlink="">
        <xdr:nvSpPr>
          <xdr:cNvPr id="11" name="TextBox 10">
            <a:extLst>
              <a:ext uri="{FF2B5EF4-FFF2-40B4-BE49-F238E27FC236}">
                <a16:creationId xmlns:a16="http://schemas.microsoft.com/office/drawing/2014/main" id="{00000000-0008-0000-0600-00000B000000}"/>
              </a:ext>
            </a:extLst>
          </xdr:cNvPr>
          <xdr:cNvSpPr txBox="1"/>
        </xdr:nvSpPr>
        <xdr:spPr>
          <a:xfrm>
            <a:off x="4616450" y="4343400"/>
            <a:ext cx="996950" cy="43678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algn="ctr"/>
            <a:r>
              <a:rPr lang="en-GB" sz="1050" b="1"/>
              <a:t>Land Use Change</a:t>
            </a:r>
          </a:p>
        </xdr:txBody>
      </xdr:sp>
      <xdr:sp macro="" textlink="">
        <xdr:nvSpPr>
          <xdr:cNvPr id="12" name="TextBox 11">
            <a:extLst>
              <a:ext uri="{FF2B5EF4-FFF2-40B4-BE49-F238E27FC236}">
                <a16:creationId xmlns:a16="http://schemas.microsoft.com/office/drawing/2014/main" id="{00000000-0008-0000-0600-00000C000000}"/>
              </a:ext>
            </a:extLst>
          </xdr:cNvPr>
          <xdr:cNvSpPr txBox="1"/>
        </xdr:nvSpPr>
        <xdr:spPr>
          <a:xfrm>
            <a:off x="3556000" y="5194300"/>
            <a:ext cx="99695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algn="ctr"/>
            <a:r>
              <a:rPr lang="en-GB" sz="1050" b="1"/>
              <a:t>Biodiversity</a:t>
            </a:r>
          </a:p>
        </xdr:txBody>
      </xdr:sp>
      <xdr:sp macro="" textlink="">
        <xdr:nvSpPr>
          <xdr:cNvPr id="13" name="TextBox 12">
            <a:extLst>
              <a:ext uri="{FF2B5EF4-FFF2-40B4-BE49-F238E27FC236}">
                <a16:creationId xmlns:a16="http://schemas.microsoft.com/office/drawing/2014/main" id="{00000000-0008-0000-0600-00000D000000}"/>
              </a:ext>
            </a:extLst>
          </xdr:cNvPr>
          <xdr:cNvSpPr txBox="1"/>
        </xdr:nvSpPr>
        <xdr:spPr>
          <a:xfrm>
            <a:off x="2133600" y="4980892"/>
            <a:ext cx="996950" cy="7351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algn="ctr"/>
            <a:r>
              <a:rPr lang="en-GB" sz="1050" b="1"/>
              <a:t>Soil, Watercourse and Marine Health</a:t>
            </a:r>
          </a:p>
        </xdr:txBody>
      </xdr:sp>
      <xdr:sp macro="" textlink="">
        <xdr:nvSpPr>
          <xdr:cNvPr id="14" name="TextBox 13">
            <a:extLst>
              <a:ext uri="{FF2B5EF4-FFF2-40B4-BE49-F238E27FC236}">
                <a16:creationId xmlns:a16="http://schemas.microsoft.com/office/drawing/2014/main" id="{00000000-0008-0000-0600-00000E000000}"/>
              </a:ext>
            </a:extLst>
          </xdr:cNvPr>
          <xdr:cNvSpPr txBox="1"/>
        </xdr:nvSpPr>
        <xdr:spPr>
          <a:xfrm>
            <a:off x="1092200" y="4229100"/>
            <a:ext cx="996950" cy="5855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algn="ctr"/>
            <a:r>
              <a:rPr lang="en-GB" sz="1050" b="1"/>
              <a:t>Climate Change</a:t>
            </a:r>
            <a:r>
              <a:rPr lang="en-GB" sz="1050" b="1" baseline="0"/>
              <a:t> Adaptation</a:t>
            </a:r>
            <a:endParaRPr lang="en-GB" sz="1050" b="1"/>
          </a:p>
        </xdr:txBody>
      </xdr:sp>
      <xdr:sp macro="" textlink="">
        <xdr:nvSpPr>
          <xdr:cNvPr id="15" name="TextBox 14">
            <a:extLst>
              <a:ext uri="{FF2B5EF4-FFF2-40B4-BE49-F238E27FC236}">
                <a16:creationId xmlns:a16="http://schemas.microsoft.com/office/drawing/2014/main" id="{00000000-0008-0000-0600-00000F000000}"/>
              </a:ext>
            </a:extLst>
          </xdr:cNvPr>
          <xdr:cNvSpPr txBox="1"/>
        </xdr:nvSpPr>
        <xdr:spPr>
          <a:xfrm>
            <a:off x="838200" y="3079750"/>
            <a:ext cx="711200" cy="43678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algn="ctr"/>
            <a:r>
              <a:rPr lang="en-GB" sz="1050" b="1"/>
              <a:t>Energy Use</a:t>
            </a:r>
          </a:p>
        </xdr:txBody>
      </xdr:sp>
      <xdr:sp macro="" textlink="">
        <xdr:nvSpPr>
          <xdr:cNvPr id="16" name="TextBox 15">
            <a:extLst>
              <a:ext uri="{FF2B5EF4-FFF2-40B4-BE49-F238E27FC236}">
                <a16:creationId xmlns:a16="http://schemas.microsoft.com/office/drawing/2014/main" id="{00000000-0008-0000-0600-000010000000}"/>
              </a:ext>
            </a:extLst>
          </xdr:cNvPr>
          <xdr:cNvSpPr txBox="1"/>
        </xdr:nvSpPr>
        <xdr:spPr>
          <a:xfrm>
            <a:off x="1111250" y="1822450"/>
            <a:ext cx="996950" cy="43678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algn="ctr"/>
            <a:r>
              <a:rPr lang="en-GB" sz="1050" b="1"/>
              <a:t>Sustainable Materials</a:t>
            </a:r>
          </a:p>
        </xdr:txBody>
      </xdr:sp>
      <xdr:sp macro="" textlink="">
        <xdr:nvSpPr>
          <xdr:cNvPr id="17" name="TextBox 16">
            <a:extLst>
              <a:ext uri="{FF2B5EF4-FFF2-40B4-BE49-F238E27FC236}">
                <a16:creationId xmlns:a16="http://schemas.microsoft.com/office/drawing/2014/main" id="{00000000-0008-0000-0600-000011000000}"/>
              </a:ext>
            </a:extLst>
          </xdr:cNvPr>
          <xdr:cNvSpPr txBox="1"/>
        </xdr:nvSpPr>
        <xdr:spPr>
          <a:xfrm>
            <a:off x="2171700" y="1117600"/>
            <a:ext cx="99695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algn="ctr"/>
            <a:r>
              <a:rPr lang="en-GB" sz="1050" b="1"/>
              <a:t>Waste</a:t>
            </a:r>
          </a:p>
        </xdr:txBody>
      </xdr:sp>
    </xdr:grpSp>
    <xdr:clientData/>
  </xdr:twoCellAnchor>
  <xdr:twoCellAnchor>
    <xdr:from>
      <xdr:col>3</xdr:col>
      <xdr:colOff>82550</xdr:colOff>
      <xdr:row>11</xdr:row>
      <xdr:rowOff>0</xdr:rowOff>
    </xdr:from>
    <xdr:to>
      <xdr:col>8</xdr:col>
      <xdr:colOff>514350</xdr:colOff>
      <xdr:row>26</xdr:row>
      <xdr:rowOff>36736</xdr:rowOff>
    </xdr:to>
    <xdr:grpSp>
      <xdr:nvGrpSpPr>
        <xdr:cNvPr id="30" name="Group 29">
          <a:extLst>
            <a:ext uri="{FF2B5EF4-FFF2-40B4-BE49-F238E27FC236}">
              <a16:creationId xmlns:a16="http://schemas.microsoft.com/office/drawing/2014/main" id="{00000000-0008-0000-0600-00001E000000}"/>
            </a:ext>
          </a:extLst>
        </xdr:cNvPr>
        <xdr:cNvGrpSpPr/>
      </xdr:nvGrpSpPr>
      <xdr:grpSpPr>
        <a:xfrm>
          <a:off x="1924886" y="2067928"/>
          <a:ext cx="3502359" cy="2856637"/>
          <a:chOff x="1619250" y="1879600"/>
          <a:chExt cx="3479800" cy="2798986"/>
        </a:xfrm>
      </xdr:grpSpPr>
      <xdr:sp macro="" textlink="">
        <xdr:nvSpPr>
          <xdr:cNvPr id="18" name="TextBox 17">
            <a:extLst>
              <a:ext uri="{FF2B5EF4-FFF2-40B4-BE49-F238E27FC236}">
                <a16:creationId xmlns:a16="http://schemas.microsoft.com/office/drawing/2014/main" id="{00000000-0008-0000-0600-000012000000}"/>
              </a:ext>
            </a:extLst>
          </xdr:cNvPr>
          <xdr:cNvSpPr txBox="1"/>
        </xdr:nvSpPr>
        <xdr:spPr>
          <a:xfrm>
            <a:off x="3225800" y="1879600"/>
            <a:ext cx="99695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algn="ctr"/>
            <a:r>
              <a:rPr lang="en-GB" sz="1050" b="1"/>
              <a:t>Food</a:t>
            </a:r>
          </a:p>
        </xdr:txBody>
      </xdr:sp>
      <xdr:sp macro="" textlink="">
        <xdr:nvSpPr>
          <xdr:cNvPr id="19" name="TextBox 18">
            <a:extLst>
              <a:ext uri="{FF2B5EF4-FFF2-40B4-BE49-F238E27FC236}">
                <a16:creationId xmlns:a16="http://schemas.microsoft.com/office/drawing/2014/main" id="{00000000-0008-0000-0600-000013000000}"/>
              </a:ext>
            </a:extLst>
          </xdr:cNvPr>
          <xdr:cNvSpPr txBox="1"/>
        </xdr:nvSpPr>
        <xdr:spPr>
          <a:xfrm>
            <a:off x="3810000" y="2209800"/>
            <a:ext cx="996950" cy="43678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algn="ctr"/>
            <a:r>
              <a:rPr lang="en-GB" sz="1050" b="1"/>
              <a:t>Health &amp; Wellbeing</a:t>
            </a:r>
          </a:p>
        </xdr:txBody>
      </xdr:sp>
      <xdr:sp macro="" textlink="">
        <xdr:nvSpPr>
          <xdr:cNvPr id="20" name="TextBox 19">
            <a:extLst>
              <a:ext uri="{FF2B5EF4-FFF2-40B4-BE49-F238E27FC236}">
                <a16:creationId xmlns:a16="http://schemas.microsoft.com/office/drawing/2014/main" id="{00000000-0008-0000-0600-000014000000}"/>
              </a:ext>
            </a:extLst>
          </xdr:cNvPr>
          <xdr:cNvSpPr txBox="1"/>
        </xdr:nvSpPr>
        <xdr:spPr>
          <a:xfrm>
            <a:off x="4102100" y="2927350"/>
            <a:ext cx="99695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algn="ctr"/>
            <a:r>
              <a:rPr lang="en-GB" sz="1050" b="1"/>
              <a:t>Housing</a:t>
            </a:r>
          </a:p>
        </xdr:txBody>
      </xdr:sp>
      <xdr:sp macro="" textlink="">
        <xdr:nvSpPr>
          <xdr:cNvPr id="21" name="TextBox 20">
            <a:extLst>
              <a:ext uri="{FF2B5EF4-FFF2-40B4-BE49-F238E27FC236}">
                <a16:creationId xmlns:a16="http://schemas.microsoft.com/office/drawing/2014/main" id="{00000000-0008-0000-0600-000015000000}"/>
              </a:ext>
            </a:extLst>
          </xdr:cNvPr>
          <xdr:cNvSpPr txBox="1"/>
        </xdr:nvSpPr>
        <xdr:spPr>
          <a:xfrm>
            <a:off x="4006850" y="3594100"/>
            <a:ext cx="99695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algn="ctr"/>
            <a:r>
              <a:rPr lang="en-GB" sz="1050" b="1"/>
              <a:t>Education</a:t>
            </a:r>
          </a:p>
        </xdr:txBody>
      </xdr:sp>
      <xdr:sp macro="" textlink="">
        <xdr:nvSpPr>
          <xdr:cNvPr id="22" name="TextBox 21">
            <a:extLst>
              <a:ext uri="{FF2B5EF4-FFF2-40B4-BE49-F238E27FC236}">
                <a16:creationId xmlns:a16="http://schemas.microsoft.com/office/drawing/2014/main" id="{00000000-0008-0000-0600-000016000000}"/>
              </a:ext>
            </a:extLst>
          </xdr:cNvPr>
          <xdr:cNvSpPr txBox="1"/>
        </xdr:nvSpPr>
        <xdr:spPr>
          <a:xfrm>
            <a:off x="3562350" y="4032250"/>
            <a:ext cx="996950" cy="43678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algn="ctr"/>
            <a:r>
              <a:rPr lang="en-GB" sz="1050" b="1"/>
              <a:t>Built Community</a:t>
            </a:r>
          </a:p>
        </xdr:txBody>
      </xdr:sp>
      <xdr:sp macro="" textlink="">
        <xdr:nvSpPr>
          <xdr:cNvPr id="23" name="TextBox 22">
            <a:extLst>
              <a:ext uri="{FF2B5EF4-FFF2-40B4-BE49-F238E27FC236}">
                <a16:creationId xmlns:a16="http://schemas.microsoft.com/office/drawing/2014/main" id="{00000000-0008-0000-0600-000017000000}"/>
              </a:ext>
            </a:extLst>
          </xdr:cNvPr>
          <xdr:cNvSpPr txBox="1"/>
        </xdr:nvSpPr>
        <xdr:spPr>
          <a:xfrm>
            <a:off x="2832100" y="4241800"/>
            <a:ext cx="996950" cy="43678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algn="ctr"/>
            <a:r>
              <a:rPr lang="en-GB" sz="1050" b="1"/>
              <a:t>Cultural Community</a:t>
            </a:r>
          </a:p>
        </xdr:txBody>
      </xdr:sp>
      <xdr:sp macro="" textlink="">
        <xdr:nvSpPr>
          <xdr:cNvPr id="24" name="TextBox 23">
            <a:extLst>
              <a:ext uri="{FF2B5EF4-FFF2-40B4-BE49-F238E27FC236}">
                <a16:creationId xmlns:a16="http://schemas.microsoft.com/office/drawing/2014/main" id="{00000000-0008-0000-0600-000018000000}"/>
              </a:ext>
            </a:extLst>
          </xdr:cNvPr>
          <xdr:cNvSpPr txBox="1"/>
        </xdr:nvSpPr>
        <xdr:spPr>
          <a:xfrm>
            <a:off x="2139950" y="4089400"/>
            <a:ext cx="99695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algn="ctr"/>
            <a:r>
              <a:rPr lang="en-GB" sz="1050" b="1"/>
              <a:t>Accessibility</a:t>
            </a:r>
          </a:p>
        </xdr:txBody>
      </xdr:sp>
      <xdr:sp macro="" textlink="">
        <xdr:nvSpPr>
          <xdr:cNvPr id="25" name="TextBox 24">
            <a:extLst>
              <a:ext uri="{FF2B5EF4-FFF2-40B4-BE49-F238E27FC236}">
                <a16:creationId xmlns:a16="http://schemas.microsoft.com/office/drawing/2014/main" id="{00000000-0008-0000-0600-000019000000}"/>
              </a:ext>
            </a:extLst>
          </xdr:cNvPr>
          <xdr:cNvSpPr txBox="1"/>
        </xdr:nvSpPr>
        <xdr:spPr>
          <a:xfrm>
            <a:off x="1714500" y="3467100"/>
            <a:ext cx="996950" cy="5855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algn="ctr"/>
            <a:r>
              <a:rPr lang="en-GB" sz="1050" b="1"/>
              <a:t>Local Economy &amp; Jobs</a:t>
            </a:r>
          </a:p>
        </xdr:txBody>
      </xdr:sp>
      <xdr:sp macro="" textlink="">
        <xdr:nvSpPr>
          <xdr:cNvPr id="26" name="TextBox 25">
            <a:extLst>
              <a:ext uri="{FF2B5EF4-FFF2-40B4-BE49-F238E27FC236}">
                <a16:creationId xmlns:a16="http://schemas.microsoft.com/office/drawing/2014/main" id="{00000000-0008-0000-0600-00001A000000}"/>
              </a:ext>
            </a:extLst>
          </xdr:cNvPr>
          <xdr:cNvSpPr txBox="1"/>
        </xdr:nvSpPr>
        <xdr:spPr>
          <a:xfrm>
            <a:off x="1619250" y="2825750"/>
            <a:ext cx="996950" cy="42114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algn="ctr"/>
            <a:r>
              <a:rPr lang="en-GB" sz="1050" b="1"/>
              <a:t>Safety &amp; Crime</a:t>
            </a:r>
          </a:p>
        </xdr:txBody>
      </xdr:sp>
      <xdr:sp macro="" textlink="">
        <xdr:nvSpPr>
          <xdr:cNvPr id="27" name="TextBox 26">
            <a:extLst>
              <a:ext uri="{FF2B5EF4-FFF2-40B4-BE49-F238E27FC236}">
                <a16:creationId xmlns:a16="http://schemas.microsoft.com/office/drawing/2014/main" id="{00000000-0008-0000-0600-00001B000000}"/>
              </a:ext>
            </a:extLst>
          </xdr:cNvPr>
          <xdr:cNvSpPr txBox="1"/>
        </xdr:nvSpPr>
        <xdr:spPr>
          <a:xfrm>
            <a:off x="1885950" y="2197100"/>
            <a:ext cx="996950" cy="43678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algn="ctr"/>
            <a:r>
              <a:rPr lang="en-GB" sz="1050" b="1"/>
              <a:t>Democratic</a:t>
            </a:r>
            <a:r>
              <a:rPr lang="en-GB" sz="1050" b="1" baseline="0"/>
              <a:t> Voice</a:t>
            </a:r>
            <a:endParaRPr lang="en-GB" sz="1050" b="1"/>
          </a:p>
        </xdr:txBody>
      </xdr:sp>
      <xdr:sp macro="" textlink="">
        <xdr:nvSpPr>
          <xdr:cNvPr id="28" name="TextBox 27">
            <a:extLst>
              <a:ext uri="{FF2B5EF4-FFF2-40B4-BE49-F238E27FC236}">
                <a16:creationId xmlns:a16="http://schemas.microsoft.com/office/drawing/2014/main" id="{00000000-0008-0000-0600-00001C000000}"/>
              </a:ext>
            </a:extLst>
          </xdr:cNvPr>
          <xdr:cNvSpPr txBox="1"/>
        </xdr:nvSpPr>
        <xdr:spPr>
          <a:xfrm>
            <a:off x="2463800" y="1879600"/>
            <a:ext cx="99695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algn="ctr"/>
            <a:r>
              <a:rPr lang="en-GB" sz="1050" b="1"/>
              <a:t>Equity</a:t>
            </a:r>
          </a:p>
        </xdr:txBody>
      </xdr:sp>
    </xdr:grpSp>
    <xdr:clientData/>
  </xdr:twoCellAnchor>
</xdr:wsDr>
</file>

<file path=xl/drawings/drawing7.xml><?xml version="1.0" encoding="utf-8"?>
<xdr:wsDr xmlns:xdr="http://schemas.openxmlformats.org/drawingml/2006/spreadsheetDrawing" xmlns:a="http://schemas.openxmlformats.org/drawingml/2006/main">
  <xdr:twoCellAnchor>
    <xdr:from>
      <xdr:col>2</xdr:col>
      <xdr:colOff>2888</xdr:colOff>
      <xdr:row>29</xdr:row>
      <xdr:rowOff>578</xdr:rowOff>
    </xdr:from>
    <xdr:to>
      <xdr:col>9</xdr:col>
      <xdr:colOff>488373</xdr:colOff>
      <xdr:row>42</xdr:row>
      <xdr:rowOff>50223</xdr:rowOff>
    </xdr:to>
    <xdr:graphicFrame macro="">
      <xdr:nvGraphicFramePr>
        <xdr:cNvPr id="4" name="Chart 3">
          <a:extLst>
            <a:ext uri="{FF2B5EF4-FFF2-40B4-BE49-F238E27FC236}">
              <a16:creationId xmlns:a16="http://schemas.microsoft.com/office/drawing/2014/main" id="{00000000-0008-0000-0700-000004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24</xdr:row>
      <xdr:rowOff>117764</xdr:rowOff>
    </xdr:from>
    <xdr:to>
      <xdr:col>11</xdr:col>
      <xdr:colOff>441614</xdr:colOff>
      <xdr:row>45</xdr:row>
      <xdr:rowOff>127000</xdr:rowOff>
    </xdr:to>
    <xdr:graphicFrame macro="">
      <xdr:nvGraphicFramePr>
        <xdr:cNvPr id="3" name="Chart 2">
          <a:extLst>
            <a:ext uri="{FF2B5EF4-FFF2-40B4-BE49-F238E27FC236}">
              <a16:creationId xmlns:a16="http://schemas.microsoft.com/office/drawing/2014/main" id="{00000000-0008-0000-0700-000003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3</xdr:col>
      <xdr:colOff>215653</xdr:colOff>
      <xdr:row>28</xdr:row>
      <xdr:rowOff>181430</xdr:rowOff>
    </xdr:from>
    <xdr:to>
      <xdr:col>8</xdr:col>
      <xdr:colOff>108857</xdr:colOff>
      <xdr:row>42</xdr:row>
      <xdr:rowOff>2063</xdr:rowOff>
    </xdr:to>
    <xdr:sp macro="" textlink="">
      <xdr:nvSpPr>
        <xdr:cNvPr id="5" name="Donut 4">
          <a:extLst>
            <a:ext uri="{FF2B5EF4-FFF2-40B4-BE49-F238E27FC236}">
              <a16:creationId xmlns:a16="http://schemas.microsoft.com/office/drawing/2014/main" id="{00000000-0008-0000-0700-000005000000}"/>
            </a:ext>
          </a:extLst>
        </xdr:cNvPr>
        <xdr:cNvSpPr/>
      </xdr:nvSpPr>
      <xdr:spPr>
        <a:xfrm>
          <a:off x="2039010" y="7202716"/>
          <a:ext cx="2932133" cy="2968418"/>
        </a:xfrm>
        <a:prstGeom prst="donut">
          <a:avLst>
            <a:gd name="adj" fmla="val 11400"/>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solidFill>
              <a:schemeClr val="tx1"/>
            </a:solidFill>
          </a:endParaRPr>
        </a:p>
      </xdr:txBody>
    </xdr:sp>
    <xdr:clientData/>
  </xdr:twoCellAnchor>
  <xdr:twoCellAnchor>
    <xdr:from>
      <xdr:col>0</xdr:col>
      <xdr:colOff>92075</xdr:colOff>
      <xdr:row>0</xdr:row>
      <xdr:rowOff>69850</xdr:rowOff>
    </xdr:from>
    <xdr:to>
      <xdr:col>11</xdr:col>
      <xdr:colOff>273051</xdr:colOff>
      <xdr:row>23</xdr:row>
      <xdr:rowOff>241300</xdr:rowOff>
    </xdr:to>
    <xdr:graphicFrame macro="">
      <xdr:nvGraphicFramePr>
        <xdr:cNvPr id="2" name="Chart 1">
          <a:extLst>
            <a:ext uri="{FF2B5EF4-FFF2-40B4-BE49-F238E27FC236}">
              <a16:creationId xmlns:a16="http://schemas.microsoft.com/office/drawing/2014/main" id="{00000000-0008-0000-07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8.xml><?xml version="1.0" encoding="utf-8"?>
<xdr:wsDr xmlns:xdr="http://schemas.openxmlformats.org/drawingml/2006/spreadsheetDrawing" xmlns:a="http://schemas.openxmlformats.org/drawingml/2006/main">
  <xdr:twoCellAnchor editAs="absolute">
    <xdr:from>
      <xdr:col>0</xdr:col>
      <xdr:colOff>13048</xdr:colOff>
      <xdr:row>1</xdr:row>
      <xdr:rowOff>360818</xdr:rowOff>
    </xdr:from>
    <xdr:to>
      <xdr:col>5</xdr:col>
      <xdr:colOff>1820407</xdr:colOff>
      <xdr:row>12</xdr:row>
      <xdr:rowOff>414241</xdr:rowOff>
    </xdr:to>
    <xdr:grpSp>
      <xdr:nvGrpSpPr>
        <xdr:cNvPr id="3" name="Group 2">
          <a:extLst>
            <a:ext uri="{FF2B5EF4-FFF2-40B4-BE49-F238E27FC236}">
              <a16:creationId xmlns:a16="http://schemas.microsoft.com/office/drawing/2014/main" id="{00000000-0008-0000-0800-000003000000}"/>
            </a:ext>
          </a:extLst>
        </xdr:cNvPr>
        <xdr:cNvGrpSpPr>
          <a:grpSpLocks noChangeAspect="1"/>
        </xdr:cNvGrpSpPr>
      </xdr:nvGrpSpPr>
      <xdr:grpSpPr>
        <a:xfrm>
          <a:off x="13048" y="685789"/>
          <a:ext cx="5897506" cy="4860746"/>
          <a:chOff x="0" y="401782"/>
          <a:chExt cx="6080126" cy="4475885"/>
        </a:xfrm>
      </xdr:grpSpPr>
      <xdr:graphicFrame macro="">
        <xdr:nvGraphicFramePr>
          <xdr:cNvPr id="31" name="Chart 30">
            <a:extLst>
              <a:ext uri="{FF2B5EF4-FFF2-40B4-BE49-F238E27FC236}">
                <a16:creationId xmlns:a16="http://schemas.microsoft.com/office/drawing/2014/main" id="{00000000-0008-0000-0800-00001F000000}"/>
              </a:ext>
            </a:extLst>
          </xdr:cNvPr>
          <xdr:cNvGraphicFramePr>
            <a:graphicFrameLocks/>
          </xdr:cNvGraphicFramePr>
        </xdr:nvGraphicFramePr>
        <xdr:xfrm>
          <a:off x="0" y="401782"/>
          <a:ext cx="6080126" cy="4475885"/>
        </xdr:xfrm>
        <a:graphic>
          <a:graphicData uri="http://schemas.openxmlformats.org/drawingml/2006/chart">
            <c:chart xmlns:c="http://schemas.openxmlformats.org/drawingml/2006/chart" xmlns:r="http://schemas.openxmlformats.org/officeDocument/2006/relationships" r:id="rId1"/>
          </a:graphicData>
        </a:graphic>
      </xdr:graphicFrame>
      <xdr:graphicFrame macro="">
        <xdr:nvGraphicFramePr>
          <xdr:cNvPr id="33" name="Chart 32">
            <a:extLst>
              <a:ext uri="{FF2B5EF4-FFF2-40B4-BE49-F238E27FC236}">
                <a16:creationId xmlns:a16="http://schemas.microsoft.com/office/drawing/2014/main" id="{00000000-0008-0000-0800-000021000000}"/>
              </a:ext>
            </a:extLst>
          </xdr:cNvPr>
          <xdr:cNvGraphicFramePr>
            <a:graphicFrameLocks/>
          </xdr:cNvGraphicFramePr>
        </xdr:nvGraphicFramePr>
        <xdr:xfrm>
          <a:off x="1293090" y="1218047"/>
          <a:ext cx="3492502" cy="2834408"/>
        </xdr:xfrm>
        <a:graphic>
          <a:graphicData uri="http://schemas.openxmlformats.org/drawingml/2006/chart">
            <c:chart xmlns:c="http://schemas.openxmlformats.org/drawingml/2006/chart" xmlns:r="http://schemas.openxmlformats.org/officeDocument/2006/relationships" r:id="rId2"/>
          </a:graphicData>
        </a:graphic>
      </xdr:graphicFrame>
    </xdr:grpSp>
    <xdr:clientData/>
  </xdr:twoCellAnchor>
  <xdr:twoCellAnchor editAs="absolute">
    <xdr:from>
      <xdr:col>0</xdr:col>
      <xdr:colOff>625215</xdr:colOff>
      <xdr:row>2</xdr:row>
      <xdr:rowOff>271392</xdr:rowOff>
    </xdr:from>
    <xdr:to>
      <xdr:col>5</xdr:col>
      <xdr:colOff>1304580</xdr:colOff>
      <xdr:row>12</xdr:row>
      <xdr:rowOff>234206</xdr:rowOff>
    </xdr:to>
    <xdr:grpSp>
      <xdr:nvGrpSpPr>
        <xdr:cNvPr id="6" name="Group 5">
          <a:extLst>
            <a:ext uri="{FF2B5EF4-FFF2-40B4-BE49-F238E27FC236}">
              <a16:creationId xmlns:a16="http://schemas.microsoft.com/office/drawing/2014/main" id="{00000000-0008-0000-0800-000006000000}"/>
            </a:ext>
          </a:extLst>
        </xdr:cNvPr>
        <xdr:cNvGrpSpPr/>
      </xdr:nvGrpSpPr>
      <xdr:grpSpPr>
        <a:xfrm>
          <a:off x="625215" y="1033392"/>
          <a:ext cx="4769512" cy="4333108"/>
          <a:chOff x="532293" y="945020"/>
          <a:chExt cx="5917550" cy="5136709"/>
        </a:xfrm>
      </xdr:grpSpPr>
      <xdr:sp macro="" textlink="">
        <xdr:nvSpPr>
          <xdr:cNvPr id="7" name="TextBox 6">
            <a:extLst>
              <a:ext uri="{FF2B5EF4-FFF2-40B4-BE49-F238E27FC236}">
                <a16:creationId xmlns:a16="http://schemas.microsoft.com/office/drawing/2014/main" id="{00000000-0008-0000-0800-000007000000}"/>
              </a:ext>
            </a:extLst>
          </xdr:cNvPr>
          <xdr:cNvSpPr txBox="1"/>
        </xdr:nvSpPr>
        <xdr:spPr>
          <a:xfrm>
            <a:off x="3556109" y="945020"/>
            <a:ext cx="1232536" cy="52175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algn="ctr"/>
            <a:r>
              <a:rPr lang="en-GB" sz="1000" b="0"/>
              <a:t>Greenhouse Gases</a:t>
            </a:r>
          </a:p>
        </xdr:txBody>
      </xdr:sp>
      <xdr:sp macro="" textlink="">
        <xdr:nvSpPr>
          <xdr:cNvPr id="8" name="TextBox 7">
            <a:extLst>
              <a:ext uri="{FF2B5EF4-FFF2-40B4-BE49-F238E27FC236}">
                <a16:creationId xmlns:a16="http://schemas.microsoft.com/office/drawing/2014/main" id="{00000000-0008-0000-0800-000008000000}"/>
              </a:ext>
            </a:extLst>
          </xdr:cNvPr>
          <xdr:cNvSpPr txBox="1"/>
        </xdr:nvSpPr>
        <xdr:spPr>
          <a:xfrm>
            <a:off x="5013939" y="1765300"/>
            <a:ext cx="802034" cy="5269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algn="ctr"/>
            <a:r>
              <a:rPr lang="en-GB" sz="1000" b="0"/>
              <a:t>Air Quality</a:t>
            </a:r>
          </a:p>
        </xdr:txBody>
      </xdr:sp>
      <xdr:sp macro="" textlink="">
        <xdr:nvSpPr>
          <xdr:cNvPr id="9" name="TextBox 8">
            <a:extLst>
              <a:ext uri="{FF2B5EF4-FFF2-40B4-BE49-F238E27FC236}">
                <a16:creationId xmlns:a16="http://schemas.microsoft.com/office/drawing/2014/main" id="{00000000-0008-0000-0800-000009000000}"/>
              </a:ext>
            </a:extLst>
          </xdr:cNvPr>
          <xdr:cNvSpPr txBox="1"/>
        </xdr:nvSpPr>
        <xdr:spPr>
          <a:xfrm>
            <a:off x="5363950" y="3190525"/>
            <a:ext cx="1085893" cy="52093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algn="ctr"/>
            <a:r>
              <a:rPr lang="en-GB" sz="1000" b="0"/>
              <a:t>Sustainable Transport</a:t>
            </a:r>
          </a:p>
        </xdr:txBody>
      </xdr:sp>
      <xdr:sp macro="" textlink="">
        <xdr:nvSpPr>
          <xdr:cNvPr id="10" name="TextBox 9">
            <a:extLst>
              <a:ext uri="{FF2B5EF4-FFF2-40B4-BE49-F238E27FC236}">
                <a16:creationId xmlns:a16="http://schemas.microsoft.com/office/drawing/2014/main" id="{00000000-0008-0000-0800-00000A000000}"/>
              </a:ext>
            </a:extLst>
          </xdr:cNvPr>
          <xdr:cNvSpPr txBox="1"/>
        </xdr:nvSpPr>
        <xdr:spPr>
          <a:xfrm>
            <a:off x="4907032" y="4535324"/>
            <a:ext cx="1077456" cy="52093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algn="ctr"/>
            <a:r>
              <a:rPr lang="en-GB" sz="1000" b="0"/>
              <a:t>Land Use Change</a:t>
            </a:r>
          </a:p>
        </xdr:txBody>
      </xdr:sp>
      <xdr:sp macro="" textlink="">
        <xdr:nvSpPr>
          <xdr:cNvPr id="11" name="TextBox 10">
            <a:extLst>
              <a:ext uri="{FF2B5EF4-FFF2-40B4-BE49-F238E27FC236}">
                <a16:creationId xmlns:a16="http://schemas.microsoft.com/office/drawing/2014/main" id="{00000000-0008-0000-0800-00000B000000}"/>
              </a:ext>
            </a:extLst>
          </xdr:cNvPr>
          <xdr:cNvSpPr txBox="1"/>
        </xdr:nvSpPr>
        <xdr:spPr>
          <a:xfrm>
            <a:off x="3637441" y="5443435"/>
            <a:ext cx="1090348" cy="31979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algn="ctr"/>
            <a:r>
              <a:rPr lang="en-GB" sz="1000" b="0"/>
              <a:t>Biodiversity</a:t>
            </a:r>
          </a:p>
        </xdr:txBody>
      </xdr:sp>
      <xdr:sp macro="" textlink="">
        <xdr:nvSpPr>
          <xdr:cNvPr id="12" name="TextBox 11">
            <a:extLst>
              <a:ext uri="{FF2B5EF4-FFF2-40B4-BE49-F238E27FC236}">
                <a16:creationId xmlns:a16="http://schemas.microsoft.com/office/drawing/2014/main" id="{00000000-0008-0000-0800-00000C000000}"/>
              </a:ext>
            </a:extLst>
          </xdr:cNvPr>
          <xdr:cNvSpPr txBox="1"/>
        </xdr:nvSpPr>
        <xdr:spPr>
          <a:xfrm>
            <a:off x="2071114" y="5200432"/>
            <a:ext cx="1158257" cy="88129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algn="ctr"/>
            <a:r>
              <a:rPr lang="en-GB" sz="1000" b="0"/>
              <a:t>Soil,</a:t>
            </a:r>
            <a:r>
              <a:rPr lang="en-GB" sz="1000" b="0" baseline="0"/>
              <a:t> Watercourse and Marine Health</a:t>
            </a:r>
            <a:endParaRPr lang="en-GB" sz="1000" b="0"/>
          </a:p>
        </xdr:txBody>
      </xdr:sp>
      <xdr:sp macro="" textlink="">
        <xdr:nvSpPr>
          <xdr:cNvPr id="13" name="TextBox 12">
            <a:extLst>
              <a:ext uri="{FF2B5EF4-FFF2-40B4-BE49-F238E27FC236}">
                <a16:creationId xmlns:a16="http://schemas.microsoft.com/office/drawing/2014/main" id="{00000000-0008-0000-0800-00000D000000}"/>
              </a:ext>
            </a:extLst>
          </xdr:cNvPr>
          <xdr:cNvSpPr txBox="1"/>
        </xdr:nvSpPr>
        <xdr:spPr>
          <a:xfrm>
            <a:off x="912113" y="4433503"/>
            <a:ext cx="1076991" cy="72207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algn="ctr"/>
            <a:r>
              <a:rPr lang="en-GB" sz="1000" b="0"/>
              <a:t>Climate Change</a:t>
            </a:r>
            <a:r>
              <a:rPr lang="en-GB" sz="1000" b="0" baseline="0"/>
              <a:t> Adaptation</a:t>
            </a:r>
            <a:endParaRPr lang="en-GB" sz="1000" b="0"/>
          </a:p>
        </xdr:txBody>
      </xdr:sp>
      <xdr:sp macro="" textlink="">
        <xdr:nvSpPr>
          <xdr:cNvPr id="14" name="TextBox 13">
            <a:extLst>
              <a:ext uri="{FF2B5EF4-FFF2-40B4-BE49-F238E27FC236}">
                <a16:creationId xmlns:a16="http://schemas.microsoft.com/office/drawing/2014/main" id="{00000000-0008-0000-0800-00000E000000}"/>
              </a:ext>
            </a:extLst>
          </xdr:cNvPr>
          <xdr:cNvSpPr txBox="1"/>
        </xdr:nvSpPr>
        <xdr:spPr>
          <a:xfrm>
            <a:off x="532293" y="3204942"/>
            <a:ext cx="841050" cy="52093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algn="ctr"/>
            <a:r>
              <a:rPr lang="en-GB" sz="1000" b="0"/>
              <a:t>Energy Use</a:t>
            </a:r>
          </a:p>
        </xdr:txBody>
      </xdr:sp>
      <xdr:sp macro="" textlink="">
        <xdr:nvSpPr>
          <xdr:cNvPr id="15" name="TextBox 14">
            <a:extLst>
              <a:ext uri="{FF2B5EF4-FFF2-40B4-BE49-F238E27FC236}">
                <a16:creationId xmlns:a16="http://schemas.microsoft.com/office/drawing/2014/main" id="{00000000-0008-0000-0800-00000F000000}"/>
              </a:ext>
            </a:extLst>
          </xdr:cNvPr>
          <xdr:cNvSpPr txBox="1"/>
        </xdr:nvSpPr>
        <xdr:spPr>
          <a:xfrm>
            <a:off x="898203" y="1817338"/>
            <a:ext cx="1093999" cy="52799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algn="ctr"/>
            <a:r>
              <a:rPr lang="en-GB" sz="1000" b="0"/>
              <a:t>Sustainable Materials</a:t>
            </a:r>
          </a:p>
        </xdr:txBody>
      </xdr:sp>
      <xdr:sp macro="" textlink="">
        <xdr:nvSpPr>
          <xdr:cNvPr id="16" name="TextBox 15">
            <a:extLst>
              <a:ext uri="{FF2B5EF4-FFF2-40B4-BE49-F238E27FC236}">
                <a16:creationId xmlns:a16="http://schemas.microsoft.com/office/drawing/2014/main" id="{00000000-0008-0000-0800-000010000000}"/>
              </a:ext>
            </a:extLst>
          </xdr:cNvPr>
          <xdr:cNvSpPr txBox="1"/>
        </xdr:nvSpPr>
        <xdr:spPr>
          <a:xfrm>
            <a:off x="2045766" y="1050391"/>
            <a:ext cx="1215281" cy="31979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algn="ctr"/>
            <a:r>
              <a:rPr lang="en-GB" sz="1000" b="0"/>
              <a:t>Waste</a:t>
            </a:r>
          </a:p>
        </xdr:txBody>
      </xdr:sp>
    </xdr:grpSp>
    <xdr:clientData/>
  </xdr:twoCellAnchor>
  <xdr:twoCellAnchor editAs="absolute">
    <xdr:from>
      <xdr:col>1</xdr:col>
      <xdr:colOff>540921</xdr:colOff>
      <xdr:row>4</xdr:row>
      <xdr:rowOff>275244</xdr:rowOff>
    </xdr:from>
    <xdr:to>
      <xdr:col>5</xdr:col>
      <xdr:colOff>345769</xdr:colOff>
      <xdr:row>10</xdr:row>
      <xdr:rowOff>335766</xdr:rowOff>
    </xdr:to>
    <xdr:grpSp>
      <xdr:nvGrpSpPr>
        <xdr:cNvPr id="17" name="Group 16">
          <a:extLst>
            <a:ext uri="{FF2B5EF4-FFF2-40B4-BE49-F238E27FC236}">
              <a16:creationId xmlns:a16="http://schemas.microsoft.com/office/drawing/2014/main" id="{00000000-0008-0000-0800-000011000000}"/>
            </a:ext>
          </a:extLst>
        </xdr:cNvPr>
        <xdr:cNvGrpSpPr/>
      </xdr:nvGrpSpPr>
      <xdr:grpSpPr>
        <a:xfrm>
          <a:off x="1437392" y="1911303"/>
          <a:ext cx="2998524" cy="2682698"/>
          <a:chOff x="1635734" y="1794836"/>
          <a:chExt cx="3680939" cy="3037595"/>
        </a:xfrm>
      </xdr:grpSpPr>
      <xdr:sp macro="" textlink="">
        <xdr:nvSpPr>
          <xdr:cNvPr id="18" name="TextBox 17">
            <a:extLst>
              <a:ext uri="{FF2B5EF4-FFF2-40B4-BE49-F238E27FC236}">
                <a16:creationId xmlns:a16="http://schemas.microsoft.com/office/drawing/2014/main" id="{00000000-0008-0000-0800-000012000000}"/>
              </a:ext>
            </a:extLst>
          </xdr:cNvPr>
          <xdr:cNvSpPr txBox="1"/>
        </xdr:nvSpPr>
        <xdr:spPr>
          <a:xfrm>
            <a:off x="3340507" y="1794836"/>
            <a:ext cx="1087034" cy="3223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algn="ctr"/>
            <a:r>
              <a:rPr lang="en-GB" sz="1000" b="0"/>
              <a:t>Food</a:t>
            </a:r>
          </a:p>
        </xdr:txBody>
      </xdr:sp>
      <xdr:sp macro="" textlink="">
        <xdr:nvSpPr>
          <xdr:cNvPr id="19" name="TextBox 18">
            <a:extLst>
              <a:ext uri="{FF2B5EF4-FFF2-40B4-BE49-F238E27FC236}">
                <a16:creationId xmlns:a16="http://schemas.microsoft.com/office/drawing/2014/main" id="{00000000-0008-0000-0800-000013000000}"/>
              </a:ext>
            </a:extLst>
          </xdr:cNvPr>
          <xdr:cNvSpPr txBox="1"/>
        </xdr:nvSpPr>
        <xdr:spPr>
          <a:xfrm>
            <a:off x="4058054" y="2105188"/>
            <a:ext cx="1014889" cy="52515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algn="ctr"/>
            <a:r>
              <a:rPr lang="en-GB" sz="1000" b="0"/>
              <a:t>Health &amp; Wellbeing</a:t>
            </a:r>
          </a:p>
        </xdr:txBody>
      </xdr:sp>
      <xdr:sp macro="" textlink="">
        <xdr:nvSpPr>
          <xdr:cNvPr id="20" name="TextBox 19">
            <a:extLst>
              <a:ext uri="{FF2B5EF4-FFF2-40B4-BE49-F238E27FC236}">
                <a16:creationId xmlns:a16="http://schemas.microsoft.com/office/drawing/2014/main" id="{00000000-0008-0000-0800-000014000000}"/>
              </a:ext>
            </a:extLst>
          </xdr:cNvPr>
          <xdr:cNvSpPr txBox="1"/>
        </xdr:nvSpPr>
        <xdr:spPr>
          <a:xfrm>
            <a:off x="4319723" y="2843498"/>
            <a:ext cx="996950" cy="305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algn="ctr"/>
            <a:r>
              <a:rPr lang="en-GB" sz="1000" b="0"/>
              <a:t>Housing</a:t>
            </a:r>
          </a:p>
        </xdr:txBody>
      </xdr:sp>
      <xdr:sp macro="" textlink="">
        <xdr:nvSpPr>
          <xdr:cNvPr id="21" name="TextBox 20">
            <a:extLst>
              <a:ext uri="{FF2B5EF4-FFF2-40B4-BE49-F238E27FC236}">
                <a16:creationId xmlns:a16="http://schemas.microsoft.com/office/drawing/2014/main" id="{00000000-0008-0000-0800-000015000000}"/>
              </a:ext>
            </a:extLst>
          </xdr:cNvPr>
          <xdr:cNvSpPr txBox="1"/>
        </xdr:nvSpPr>
        <xdr:spPr>
          <a:xfrm>
            <a:off x="4222328" y="3485833"/>
            <a:ext cx="996950" cy="305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algn="ctr"/>
            <a:r>
              <a:rPr lang="en-GB" sz="1000" b="0"/>
              <a:t>Education</a:t>
            </a:r>
          </a:p>
        </xdr:txBody>
      </xdr:sp>
      <xdr:sp macro="" textlink="">
        <xdr:nvSpPr>
          <xdr:cNvPr id="22" name="TextBox 21">
            <a:extLst>
              <a:ext uri="{FF2B5EF4-FFF2-40B4-BE49-F238E27FC236}">
                <a16:creationId xmlns:a16="http://schemas.microsoft.com/office/drawing/2014/main" id="{00000000-0008-0000-0800-000016000000}"/>
              </a:ext>
            </a:extLst>
          </xdr:cNvPr>
          <xdr:cNvSpPr txBox="1"/>
        </xdr:nvSpPr>
        <xdr:spPr>
          <a:xfrm>
            <a:off x="3753733" y="3956911"/>
            <a:ext cx="1061048" cy="52515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algn="ctr"/>
            <a:r>
              <a:rPr lang="en-GB" sz="1000" b="0"/>
              <a:t>Built Community</a:t>
            </a:r>
          </a:p>
        </xdr:txBody>
      </xdr:sp>
      <xdr:sp macro="" textlink="">
        <xdr:nvSpPr>
          <xdr:cNvPr id="23" name="TextBox 22">
            <a:extLst>
              <a:ext uri="{FF2B5EF4-FFF2-40B4-BE49-F238E27FC236}">
                <a16:creationId xmlns:a16="http://schemas.microsoft.com/office/drawing/2014/main" id="{00000000-0008-0000-0800-000017000000}"/>
              </a:ext>
            </a:extLst>
          </xdr:cNvPr>
          <xdr:cNvSpPr txBox="1"/>
        </xdr:nvSpPr>
        <xdr:spPr>
          <a:xfrm>
            <a:off x="2940323" y="4307274"/>
            <a:ext cx="1122980" cy="52515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algn="ctr"/>
            <a:r>
              <a:rPr lang="en-GB" sz="1000" b="0"/>
              <a:t>Cultural Community</a:t>
            </a:r>
          </a:p>
        </xdr:txBody>
      </xdr:sp>
      <xdr:sp macro="" textlink="">
        <xdr:nvSpPr>
          <xdr:cNvPr id="24" name="TextBox 23">
            <a:extLst>
              <a:ext uri="{FF2B5EF4-FFF2-40B4-BE49-F238E27FC236}">
                <a16:creationId xmlns:a16="http://schemas.microsoft.com/office/drawing/2014/main" id="{00000000-0008-0000-0800-000018000000}"/>
              </a:ext>
            </a:extLst>
          </xdr:cNvPr>
          <xdr:cNvSpPr txBox="1"/>
        </xdr:nvSpPr>
        <xdr:spPr>
          <a:xfrm>
            <a:off x="2159928" y="4095933"/>
            <a:ext cx="1067868" cy="305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algn="ctr"/>
            <a:r>
              <a:rPr lang="en-GB" sz="1000" b="0"/>
              <a:t>Accessibility</a:t>
            </a:r>
          </a:p>
        </xdr:txBody>
      </xdr:sp>
      <xdr:sp macro="" textlink="">
        <xdr:nvSpPr>
          <xdr:cNvPr id="25" name="TextBox 24">
            <a:extLst>
              <a:ext uri="{FF2B5EF4-FFF2-40B4-BE49-F238E27FC236}">
                <a16:creationId xmlns:a16="http://schemas.microsoft.com/office/drawing/2014/main" id="{00000000-0008-0000-0800-000019000000}"/>
              </a:ext>
            </a:extLst>
          </xdr:cNvPr>
          <xdr:cNvSpPr txBox="1"/>
        </xdr:nvSpPr>
        <xdr:spPr>
          <a:xfrm>
            <a:off x="1715065" y="3375396"/>
            <a:ext cx="1025574" cy="7279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algn="ctr"/>
            <a:r>
              <a:rPr lang="en-GB" sz="1000" b="0"/>
              <a:t>Local Economy &amp; Jobs</a:t>
            </a:r>
          </a:p>
        </xdr:txBody>
      </xdr:sp>
      <xdr:sp macro="" textlink="">
        <xdr:nvSpPr>
          <xdr:cNvPr id="26" name="TextBox 25">
            <a:extLst>
              <a:ext uri="{FF2B5EF4-FFF2-40B4-BE49-F238E27FC236}">
                <a16:creationId xmlns:a16="http://schemas.microsoft.com/office/drawing/2014/main" id="{00000000-0008-0000-0800-00001A000000}"/>
              </a:ext>
            </a:extLst>
          </xdr:cNvPr>
          <xdr:cNvSpPr txBox="1"/>
        </xdr:nvSpPr>
        <xdr:spPr>
          <a:xfrm>
            <a:off x="1635734" y="2766292"/>
            <a:ext cx="1004191" cy="52515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algn="ctr"/>
            <a:r>
              <a:rPr lang="en-GB" sz="1000" b="0"/>
              <a:t>Safety &amp; Crime</a:t>
            </a:r>
          </a:p>
        </xdr:txBody>
      </xdr:sp>
      <xdr:sp macro="" textlink="">
        <xdr:nvSpPr>
          <xdr:cNvPr id="27" name="TextBox 26">
            <a:extLst>
              <a:ext uri="{FF2B5EF4-FFF2-40B4-BE49-F238E27FC236}">
                <a16:creationId xmlns:a16="http://schemas.microsoft.com/office/drawing/2014/main" id="{00000000-0008-0000-0800-00001B000000}"/>
              </a:ext>
            </a:extLst>
          </xdr:cNvPr>
          <xdr:cNvSpPr txBox="1"/>
        </xdr:nvSpPr>
        <xdr:spPr>
          <a:xfrm>
            <a:off x="1915586" y="2157777"/>
            <a:ext cx="1030297" cy="52515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algn="ctr"/>
            <a:r>
              <a:rPr lang="en-GB" sz="1000" b="0"/>
              <a:t>Democratic</a:t>
            </a:r>
            <a:r>
              <a:rPr lang="en-GB" sz="1000" b="0" baseline="0"/>
              <a:t> Voice</a:t>
            </a:r>
            <a:endParaRPr lang="en-GB" sz="1000" b="0"/>
          </a:p>
        </xdr:txBody>
      </xdr:sp>
      <xdr:sp macro="" textlink="">
        <xdr:nvSpPr>
          <xdr:cNvPr id="28" name="TextBox 27">
            <a:extLst>
              <a:ext uri="{FF2B5EF4-FFF2-40B4-BE49-F238E27FC236}">
                <a16:creationId xmlns:a16="http://schemas.microsoft.com/office/drawing/2014/main" id="{00000000-0008-0000-0800-00001C000000}"/>
              </a:ext>
            </a:extLst>
          </xdr:cNvPr>
          <xdr:cNvSpPr txBox="1"/>
        </xdr:nvSpPr>
        <xdr:spPr>
          <a:xfrm>
            <a:off x="2616600" y="1804999"/>
            <a:ext cx="996951" cy="305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algn="ctr"/>
            <a:r>
              <a:rPr lang="en-GB" sz="1000" b="0"/>
              <a:t>Equity</a:t>
            </a:r>
          </a:p>
        </xdr:txBody>
      </xdr:sp>
    </xdr:grpSp>
    <xdr:clientData/>
  </xdr:twoCellAnchor>
</xdr:wsDr>
</file>

<file path=xl/drawings/drawing9.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66675</xdr:colOff>
          <xdr:row>6</xdr:row>
          <xdr:rowOff>28575</xdr:rowOff>
        </xdr:from>
        <xdr:to>
          <xdr:col>2</xdr:col>
          <xdr:colOff>0</xdr:colOff>
          <xdr:row>7</xdr:row>
          <xdr:rowOff>47625</xdr:rowOff>
        </xdr:to>
        <xdr:sp macro="" textlink="">
          <xdr:nvSpPr>
            <xdr:cNvPr id="5122" name="Check Box 2" hidden="1">
              <a:extLst>
                <a:ext uri="{63B3BB69-23CF-44E3-9099-C40C66FF867C}">
                  <a14:compatExt spid="_x0000_s5122"/>
                </a:ext>
                <a:ext uri="{FF2B5EF4-FFF2-40B4-BE49-F238E27FC236}">
                  <a16:creationId xmlns:a16="http://schemas.microsoft.com/office/drawing/2014/main" id="{00000000-0008-0000-0A00-000002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GB" sz="800" b="0" i="0" u="none" strike="noStrike" baseline="0">
                  <a:solidFill>
                    <a:srgbClr val="000000"/>
                  </a:solidFill>
                  <a:latin typeface="Segoe UI"/>
                  <a:cs typeface="Segoe UI"/>
                </a:rPr>
                <a:t> Change in operating hours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76200</xdr:colOff>
          <xdr:row>7</xdr:row>
          <xdr:rowOff>47625</xdr:rowOff>
        </xdr:from>
        <xdr:to>
          <xdr:col>3</xdr:col>
          <xdr:colOff>161925</xdr:colOff>
          <xdr:row>8</xdr:row>
          <xdr:rowOff>133350</xdr:rowOff>
        </xdr:to>
        <xdr:sp macro="" textlink="">
          <xdr:nvSpPr>
            <xdr:cNvPr id="5123" name="Check Box 3" hidden="1">
              <a:extLst>
                <a:ext uri="{63B3BB69-23CF-44E3-9099-C40C66FF867C}">
                  <a14:compatExt spid="_x0000_s5123"/>
                </a:ext>
                <a:ext uri="{FF2B5EF4-FFF2-40B4-BE49-F238E27FC236}">
                  <a16:creationId xmlns:a16="http://schemas.microsoft.com/office/drawing/2014/main" id="{00000000-0008-0000-0A00-000003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GB" sz="800" b="0" i="0" u="none" strike="noStrike" baseline="0">
                  <a:solidFill>
                    <a:srgbClr val="000000"/>
                  </a:solidFill>
                  <a:latin typeface="Segoe UI"/>
                  <a:cs typeface="Segoe UI"/>
                </a:rPr>
                <a:t> Energy efficiency of equipment/appliances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85725</xdr:colOff>
          <xdr:row>8</xdr:row>
          <xdr:rowOff>123825</xdr:rowOff>
        </xdr:from>
        <xdr:to>
          <xdr:col>3</xdr:col>
          <xdr:colOff>152400</xdr:colOff>
          <xdr:row>9</xdr:row>
          <xdr:rowOff>142875</xdr:rowOff>
        </xdr:to>
        <xdr:sp macro="" textlink="">
          <xdr:nvSpPr>
            <xdr:cNvPr id="5124" name="Check Box 4" hidden="1">
              <a:extLst>
                <a:ext uri="{63B3BB69-23CF-44E3-9099-C40C66FF867C}">
                  <a14:compatExt spid="_x0000_s5124"/>
                </a:ext>
                <a:ext uri="{FF2B5EF4-FFF2-40B4-BE49-F238E27FC236}">
                  <a16:creationId xmlns:a16="http://schemas.microsoft.com/office/drawing/2014/main" id="{00000000-0008-0000-0A00-000004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GB" sz="800" b="0" i="0" u="none" strike="noStrike" baseline="0">
                  <a:solidFill>
                    <a:srgbClr val="000000"/>
                  </a:solidFill>
                  <a:latin typeface="Segoe UI"/>
                  <a:cs typeface="Segoe UI"/>
                </a:rPr>
                <a:t> Change to number of users/occupancy</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85725</xdr:colOff>
          <xdr:row>9</xdr:row>
          <xdr:rowOff>161925</xdr:rowOff>
        </xdr:from>
        <xdr:to>
          <xdr:col>2</xdr:col>
          <xdr:colOff>542925</xdr:colOff>
          <xdr:row>11</xdr:row>
          <xdr:rowOff>9525</xdr:rowOff>
        </xdr:to>
        <xdr:sp macro="" textlink="">
          <xdr:nvSpPr>
            <xdr:cNvPr id="5125" name="Check Box 5" hidden="1">
              <a:extLst>
                <a:ext uri="{63B3BB69-23CF-44E3-9099-C40C66FF867C}">
                  <a14:compatExt spid="_x0000_s5125"/>
                </a:ext>
                <a:ext uri="{FF2B5EF4-FFF2-40B4-BE49-F238E27FC236}">
                  <a16:creationId xmlns:a16="http://schemas.microsoft.com/office/drawing/2014/main" id="{00000000-0008-0000-0A00-000005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GB" sz="800" b="0" i="0" u="none" strike="noStrike" baseline="0">
                  <a:solidFill>
                    <a:srgbClr val="000000"/>
                  </a:solidFill>
                  <a:latin typeface="Segoe UI"/>
                  <a:cs typeface="Segoe UI"/>
                </a:rPr>
                <a:t> Change in distance travelled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xdr:colOff>
          <xdr:row>47</xdr:row>
          <xdr:rowOff>47625</xdr:rowOff>
        </xdr:from>
        <xdr:to>
          <xdr:col>2</xdr:col>
          <xdr:colOff>142875</xdr:colOff>
          <xdr:row>48</xdr:row>
          <xdr:rowOff>85725</xdr:rowOff>
        </xdr:to>
        <xdr:sp macro="" textlink="">
          <xdr:nvSpPr>
            <xdr:cNvPr id="5128" name="Check Box 8" hidden="1">
              <a:extLst>
                <a:ext uri="{63B3BB69-23CF-44E3-9099-C40C66FF867C}">
                  <a14:compatExt spid="_x0000_s5128"/>
                </a:ext>
                <a:ext uri="{FF2B5EF4-FFF2-40B4-BE49-F238E27FC236}">
                  <a16:creationId xmlns:a16="http://schemas.microsoft.com/office/drawing/2014/main" id="{00000000-0008-0000-0A00-000008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GB" sz="800" b="0" i="0" u="none" strike="noStrike" baseline="0">
                  <a:solidFill>
                    <a:srgbClr val="000000"/>
                  </a:solidFill>
                  <a:latin typeface="Segoe UI"/>
                  <a:cs typeface="Segoe UI"/>
                </a:rPr>
                <a:t> Encourage working from home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600075</xdr:colOff>
          <xdr:row>47</xdr:row>
          <xdr:rowOff>28575</xdr:rowOff>
        </xdr:from>
        <xdr:to>
          <xdr:col>5</xdr:col>
          <xdr:colOff>161925</xdr:colOff>
          <xdr:row>48</xdr:row>
          <xdr:rowOff>66675</xdr:rowOff>
        </xdr:to>
        <xdr:sp macro="" textlink="">
          <xdr:nvSpPr>
            <xdr:cNvPr id="5129" name="Check Box 9" hidden="1">
              <a:extLst>
                <a:ext uri="{63B3BB69-23CF-44E3-9099-C40C66FF867C}">
                  <a14:compatExt spid="_x0000_s5129"/>
                </a:ext>
                <a:ext uri="{FF2B5EF4-FFF2-40B4-BE49-F238E27FC236}">
                  <a16:creationId xmlns:a16="http://schemas.microsoft.com/office/drawing/2014/main" id="{00000000-0008-0000-0A00-000009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GB" sz="800" b="0" i="0" u="none" strike="noStrike" baseline="0">
                  <a:solidFill>
                    <a:srgbClr val="000000"/>
                  </a:solidFill>
                  <a:latin typeface="Segoe UI"/>
                  <a:cs typeface="Segoe UI"/>
                </a:rPr>
                <a:t>New roads/road expansion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609600</xdr:colOff>
          <xdr:row>47</xdr:row>
          <xdr:rowOff>47625</xdr:rowOff>
        </xdr:from>
        <xdr:to>
          <xdr:col>7</xdr:col>
          <xdr:colOff>38100</xdr:colOff>
          <xdr:row>48</xdr:row>
          <xdr:rowOff>85725</xdr:rowOff>
        </xdr:to>
        <xdr:sp macro="" textlink="">
          <xdr:nvSpPr>
            <xdr:cNvPr id="5140" name="Check Box 20" hidden="1">
              <a:extLst>
                <a:ext uri="{63B3BB69-23CF-44E3-9099-C40C66FF867C}">
                  <a14:compatExt spid="_x0000_s5140"/>
                </a:ext>
                <a:ext uri="{FF2B5EF4-FFF2-40B4-BE49-F238E27FC236}">
                  <a16:creationId xmlns:a16="http://schemas.microsoft.com/office/drawing/2014/main" id="{00000000-0008-0000-0A00-000014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GB" sz="800" b="0" i="0" u="none" strike="noStrike" baseline="0">
                  <a:solidFill>
                    <a:srgbClr val="000000"/>
                  </a:solidFill>
                  <a:latin typeface="Segoe UI"/>
                  <a:cs typeface="Segoe UI"/>
                </a:rPr>
                <a:t>No change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609600</xdr:colOff>
          <xdr:row>59</xdr:row>
          <xdr:rowOff>57150</xdr:rowOff>
        </xdr:from>
        <xdr:to>
          <xdr:col>7</xdr:col>
          <xdr:colOff>38100</xdr:colOff>
          <xdr:row>60</xdr:row>
          <xdr:rowOff>85725</xdr:rowOff>
        </xdr:to>
        <xdr:sp macro="" textlink="">
          <xdr:nvSpPr>
            <xdr:cNvPr id="5142" name="Check Box 22" hidden="1">
              <a:extLst>
                <a:ext uri="{63B3BB69-23CF-44E3-9099-C40C66FF867C}">
                  <a14:compatExt spid="_x0000_s5142"/>
                </a:ext>
                <a:ext uri="{FF2B5EF4-FFF2-40B4-BE49-F238E27FC236}">
                  <a16:creationId xmlns:a16="http://schemas.microsoft.com/office/drawing/2014/main" id="{00000000-0008-0000-0A00-000016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GB" sz="800" b="0" i="0" u="none" strike="noStrike" baseline="0">
                  <a:solidFill>
                    <a:srgbClr val="000000"/>
                  </a:solidFill>
                  <a:latin typeface="Segoe UI"/>
                  <a:cs typeface="Segoe UI"/>
                </a:rPr>
                <a:t>No change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600075</xdr:colOff>
          <xdr:row>48</xdr:row>
          <xdr:rowOff>66675</xdr:rowOff>
        </xdr:from>
        <xdr:to>
          <xdr:col>5</xdr:col>
          <xdr:colOff>180975</xdr:colOff>
          <xdr:row>49</xdr:row>
          <xdr:rowOff>142875</xdr:rowOff>
        </xdr:to>
        <xdr:sp macro="" textlink="">
          <xdr:nvSpPr>
            <xdr:cNvPr id="5143" name="Check Box 23" hidden="1">
              <a:extLst>
                <a:ext uri="{63B3BB69-23CF-44E3-9099-C40C66FF867C}">
                  <a14:compatExt spid="_x0000_s5143"/>
                </a:ext>
                <a:ext uri="{FF2B5EF4-FFF2-40B4-BE49-F238E27FC236}">
                  <a16:creationId xmlns:a16="http://schemas.microsoft.com/office/drawing/2014/main" id="{00000000-0008-0000-0A00-000017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GB" sz="800" b="0" i="0" u="none" strike="noStrike" baseline="0">
                  <a:solidFill>
                    <a:srgbClr val="000000"/>
                  </a:solidFill>
                  <a:latin typeface="Segoe UI"/>
                  <a:cs typeface="Segoe UI"/>
                </a:rPr>
                <a:t> Out-of-town facility</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447675</xdr:colOff>
          <xdr:row>6</xdr:row>
          <xdr:rowOff>19050</xdr:rowOff>
        </xdr:from>
        <xdr:to>
          <xdr:col>7</xdr:col>
          <xdr:colOff>0</xdr:colOff>
          <xdr:row>7</xdr:row>
          <xdr:rowOff>28575</xdr:rowOff>
        </xdr:to>
        <xdr:sp macro="" textlink="">
          <xdr:nvSpPr>
            <xdr:cNvPr id="5148" name="Check Box 28" hidden="1">
              <a:extLst>
                <a:ext uri="{63B3BB69-23CF-44E3-9099-C40C66FF867C}">
                  <a14:compatExt spid="_x0000_s5148"/>
                </a:ext>
                <a:ext uri="{FF2B5EF4-FFF2-40B4-BE49-F238E27FC236}">
                  <a16:creationId xmlns:a16="http://schemas.microsoft.com/office/drawing/2014/main" id="{00000000-0008-0000-0A00-00001C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GB" sz="800" b="0" i="0" u="none" strike="noStrike" baseline="0">
                  <a:solidFill>
                    <a:srgbClr val="000000"/>
                  </a:solidFill>
                  <a:latin typeface="Segoe UI"/>
                  <a:cs typeface="Segoe UI"/>
                </a:rPr>
                <a:t>New homes or development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447675</xdr:colOff>
          <xdr:row>7</xdr:row>
          <xdr:rowOff>85725</xdr:rowOff>
        </xdr:from>
        <xdr:to>
          <xdr:col>7</xdr:col>
          <xdr:colOff>9525</xdr:colOff>
          <xdr:row>8</xdr:row>
          <xdr:rowOff>85725</xdr:rowOff>
        </xdr:to>
        <xdr:sp macro="" textlink="">
          <xdr:nvSpPr>
            <xdr:cNvPr id="5149" name="Check Box 29" hidden="1">
              <a:extLst>
                <a:ext uri="{63B3BB69-23CF-44E3-9099-C40C66FF867C}">
                  <a14:compatExt spid="_x0000_s5149"/>
                </a:ext>
                <a:ext uri="{FF2B5EF4-FFF2-40B4-BE49-F238E27FC236}">
                  <a16:creationId xmlns:a16="http://schemas.microsoft.com/office/drawing/2014/main" id="{00000000-0008-0000-0A00-00001D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GB" sz="800" b="0" i="0" u="none" strike="noStrike" baseline="0">
                  <a:solidFill>
                    <a:srgbClr val="000000"/>
                  </a:solidFill>
                  <a:latin typeface="Segoe UI"/>
                  <a:cs typeface="Segoe UI"/>
                </a:rPr>
                <a:t> Other</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123825</xdr:colOff>
          <xdr:row>18</xdr:row>
          <xdr:rowOff>85725</xdr:rowOff>
        </xdr:from>
        <xdr:to>
          <xdr:col>1</xdr:col>
          <xdr:colOff>0</xdr:colOff>
          <xdr:row>19</xdr:row>
          <xdr:rowOff>123825</xdr:rowOff>
        </xdr:to>
        <xdr:sp macro="" textlink="">
          <xdr:nvSpPr>
            <xdr:cNvPr id="5150" name="Check Box 30" hidden="1">
              <a:extLst>
                <a:ext uri="{63B3BB69-23CF-44E3-9099-C40C66FF867C}">
                  <a14:compatExt spid="_x0000_s5150"/>
                </a:ext>
                <a:ext uri="{FF2B5EF4-FFF2-40B4-BE49-F238E27FC236}">
                  <a16:creationId xmlns:a16="http://schemas.microsoft.com/office/drawing/2014/main" id="{00000000-0008-0000-0A00-00001E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GB" sz="800" b="0" i="0" u="none" strike="noStrike" baseline="0">
                  <a:solidFill>
                    <a:srgbClr val="000000"/>
                  </a:solidFill>
                  <a:latin typeface="Segoe UI"/>
                  <a:cs typeface="Segoe UI"/>
                </a:rPr>
                <a:t> Retrofit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123825</xdr:colOff>
          <xdr:row>19</xdr:row>
          <xdr:rowOff>123825</xdr:rowOff>
        </xdr:from>
        <xdr:to>
          <xdr:col>1</xdr:col>
          <xdr:colOff>276225</xdr:colOff>
          <xdr:row>20</xdr:row>
          <xdr:rowOff>171450</xdr:rowOff>
        </xdr:to>
        <xdr:sp macro="" textlink="">
          <xdr:nvSpPr>
            <xdr:cNvPr id="5151" name="Check Box 31" hidden="1">
              <a:extLst>
                <a:ext uri="{63B3BB69-23CF-44E3-9099-C40C66FF867C}">
                  <a14:compatExt spid="_x0000_s5151"/>
                </a:ext>
                <a:ext uri="{FF2B5EF4-FFF2-40B4-BE49-F238E27FC236}">
                  <a16:creationId xmlns:a16="http://schemas.microsoft.com/office/drawing/2014/main" id="{00000000-0008-0000-0A00-00001F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GB" sz="800" b="0" i="0" u="none" strike="noStrike" baseline="0">
                  <a:solidFill>
                    <a:srgbClr val="000000"/>
                  </a:solidFill>
                  <a:latin typeface="Segoe UI"/>
                  <a:cs typeface="Segoe UI"/>
                </a:rPr>
                <a:t> Energy reduction plan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133350</xdr:colOff>
          <xdr:row>29</xdr:row>
          <xdr:rowOff>85725</xdr:rowOff>
        </xdr:from>
        <xdr:to>
          <xdr:col>1</xdr:col>
          <xdr:colOff>381000</xdr:colOff>
          <xdr:row>30</xdr:row>
          <xdr:rowOff>123825</xdr:rowOff>
        </xdr:to>
        <xdr:sp macro="" textlink="">
          <xdr:nvSpPr>
            <xdr:cNvPr id="5153" name="Check Box 33" hidden="1">
              <a:extLst>
                <a:ext uri="{63B3BB69-23CF-44E3-9099-C40C66FF867C}">
                  <a14:compatExt spid="_x0000_s5153"/>
                </a:ext>
                <a:ext uri="{FF2B5EF4-FFF2-40B4-BE49-F238E27FC236}">
                  <a16:creationId xmlns:a16="http://schemas.microsoft.com/office/drawing/2014/main" id="{00000000-0008-0000-0A00-000021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GB" sz="800" b="0" i="0" u="none" strike="noStrike" baseline="0">
                  <a:solidFill>
                    <a:srgbClr val="000000"/>
                  </a:solidFill>
                  <a:latin typeface="Segoe UI"/>
                  <a:cs typeface="Segoe UI"/>
                </a:rPr>
                <a:t>Solar PV - offsite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142875</xdr:colOff>
          <xdr:row>30</xdr:row>
          <xdr:rowOff>152400</xdr:rowOff>
        </xdr:from>
        <xdr:to>
          <xdr:col>1</xdr:col>
          <xdr:colOff>504825</xdr:colOff>
          <xdr:row>32</xdr:row>
          <xdr:rowOff>0</xdr:rowOff>
        </xdr:to>
        <xdr:sp macro="" textlink="">
          <xdr:nvSpPr>
            <xdr:cNvPr id="5154" name="Check Box 34" hidden="1">
              <a:extLst>
                <a:ext uri="{63B3BB69-23CF-44E3-9099-C40C66FF867C}">
                  <a14:compatExt spid="_x0000_s5154"/>
                </a:ext>
                <a:ext uri="{FF2B5EF4-FFF2-40B4-BE49-F238E27FC236}">
                  <a16:creationId xmlns:a16="http://schemas.microsoft.com/office/drawing/2014/main" id="{00000000-0008-0000-0A00-000022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GB" sz="800" b="0" i="0" u="none" strike="noStrike" baseline="0">
                  <a:solidFill>
                    <a:srgbClr val="000000"/>
                  </a:solidFill>
                  <a:latin typeface="Segoe UI"/>
                  <a:cs typeface="Segoe UI"/>
                </a:rPr>
                <a:t>Solar PV - on site (roof)</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609600</xdr:colOff>
          <xdr:row>29</xdr:row>
          <xdr:rowOff>66675</xdr:rowOff>
        </xdr:from>
        <xdr:to>
          <xdr:col>5</xdr:col>
          <xdr:colOff>47625</xdr:colOff>
          <xdr:row>30</xdr:row>
          <xdr:rowOff>95250</xdr:rowOff>
        </xdr:to>
        <xdr:sp macro="" textlink="">
          <xdr:nvSpPr>
            <xdr:cNvPr id="5155" name="Check Box 35" hidden="1">
              <a:extLst>
                <a:ext uri="{63B3BB69-23CF-44E3-9099-C40C66FF867C}">
                  <a14:compatExt spid="_x0000_s5155"/>
                </a:ext>
                <a:ext uri="{FF2B5EF4-FFF2-40B4-BE49-F238E27FC236}">
                  <a16:creationId xmlns:a16="http://schemas.microsoft.com/office/drawing/2014/main" id="{00000000-0008-0000-0A00-000023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GB" sz="800" b="0" i="0" u="none" strike="noStrike" baseline="0">
                  <a:solidFill>
                    <a:srgbClr val="000000"/>
                  </a:solidFill>
                  <a:latin typeface="Segoe UI"/>
                  <a:cs typeface="Segoe UI"/>
                </a:rPr>
                <a:t>Wind - onsite</a:t>
              </a:r>
            </a:p>
          </xdr:txBody>
        </xdr:sp>
        <xdr:clientData/>
      </xdr:twoCellAnchor>
    </mc:Choice>
    <mc:Fallback/>
  </mc:AlternateContent>
  <mc:AlternateContent xmlns:mc="http://schemas.openxmlformats.org/markup-compatibility/2006">
    <mc:Choice xmlns:a14="http://schemas.microsoft.com/office/drawing/2010/main" Requires="a14">
      <xdr:twoCellAnchor>
        <xdr:from>
          <xdr:col>3</xdr:col>
          <xdr:colOff>9525</xdr:colOff>
          <xdr:row>30</xdr:row>
          <xdr:rowOff>142875</xdr:rowOff>
        </xdr:from>
        <xdr:to>
          <xdr:col>5</xdr:col>
          <xdr:colOff>57150</xdr:colOff>
          <xdr:row>31</xdr:row>
          <xdr:rowOff>180975</xdr:rowOff>
        </xdr:to>
        <xdr:sp macro="" textlink="">
          <xdr:nvSpPr>
            <xdr:cNvPr id="5156" name="Check Box 36" hidden="1">
              <a:extLst>
                <a:ext uri="{63B3BB69-23CF-44E3-9099-C40C66FF867C}">
                  <a14:compatExt spid="_x0000_s5156"/>
                </a:ext>
                <a:ext uri="{FF2B5EF4-FFF2-40B4-BE49-F238E27FC236}">
                  <a16:creationId xmlns:a16="http://schemas.microsoft.com/office/drawing/2014/main" id="{00000000-0008-0000-0A00-000024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GB" sz="800" b="0" i="0" u="none" strike="noStrike" baseline="0">
                  <a:solidFill>
                    <a:srgbClr val="000000"/>
                  </a:solidFill>
                  <a:latin typeface="Segoe UI"/>
                  <a:cs typeface="Segoe UI"/>
                </a:rPr>
                <a:t>Wind - offsite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28575</xdr:colOff>
          <xdr:row>48</xdr:row>
          <xdr:rowOff>66675</xdr:rowOff>
        </xdr:from>
        <xdr:to>
          <xdr:col>2</xdr:col>
          <xdr:colOff>161925</xdr:colOff>
          <xdr:row>49</xdr:row>
          <xdr:rowOff>104775</xdr:rowOff>
        </xdr:to>
        <xdr:sp macro="" textlink="">
          <xdr:nvSpPr>
            <xdr:cNvPr id="5158" name="Check Box 38" hidden="1">
              <a:extLst>
                <a:ext uri="{63B3BB69-23CF-44E3-9099-C40C66FF867C}">
                  <a14:compatExt spid="_x0000_s5158"/>
                </a:ext>
                <a:ext uri="{FF2B5EF4-FFF2-40B4-BE49-F238E27FC236}">
                  <a16:creationId xmlns:a16="http://schemas.microsoft.com/office/drawing/2014/main" id="{00000000-0008-0000-0A00-000026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GB" sz="800" b="0" i="0" u="none" strike="noStrike" baseline="0">
                  <a:solidFill>
                    <a:srgbClr val="000000"/>
                  </a:solidFill>
                  <a:latin typeface="Segoe UI"/>
                  <a:cs typeface="Segoe UI"/>
                </a:rPr>
                <a:t> Electric vehicle infrastructure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48</xdr:row>
          <xdr:rowOff>85725</xdr:rowOff>
        </xdr:from>
        <xdr:to>
          <xdr:col>7</xdr:col>
          <xdr:colOff>38100</xdr:colOff>
          <xdr:row>49</xdr:row>
          <xdr:rowOff>123825</xdr:rowOff>
        </xdr:to>
        <xdr:sp macro="" textlink="">
          <xdr:nvSpPr>
            <xdr:cNvPr id="5159" name="Check Box 39" hidden="1">
              <a:extLst>
                <a:ext uri="{63B3BB69-23CF-44E3-9099-C40C66FF867C}">
                  <a14:compatExt spid="_x0000_s5159"/>
                </a:ext>
                <a:ext uri="{FF2B5EF4-FFF2-40B4-BE49-F238E27FC236}">
                  <a16:creationId xmlns:a16="http://schemas.microsoft.com/office/drawing/2014/main" id="{00000000-0008-0000-0A00-000027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GB" sz="800" b="0" i="0" u="none" strike="noStrike" baseline="0">
                  <a:solidFill>
                    <a:srgbClr val="000000"/>
                  </a:solidFill>
                  <a:latin typeface="Segoe UI"/>
                  <a:cs typeface="Segoe UI"/>
                </a:rPr>
                <a:t> Other</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47625</xdr:colOff>
          <xdr:row>59</xdr:row>
          <xdr:rowOff>47625</xdr:rowOff>
        </xdr:from>
        <xdr:to>
          <xdr:col>1</xdr:col>
          <xdr:colOff>142875</xdr:colOff>
          <xdr:row>60</xdr:row>
          <xdr:rowOff>66675</xdr:rowOff>
        </xdr:to>
        <xdr:sp macro="" textlink="">
          <xdr:nvSpPr>
            <xdr:cNvPr id="5164" name="Check Box 44" hidden="1">
              <a:extLst>
                <a:ext uri="{63B3BB69-23CF-44E3-9099-C40C66FF867C}">
                  <a14:compatExt spid="_x0000_s5164"/>
                </a:ext>
                <a:ext uri="{FF2B5EF4-FFF2-40B4-BE49-F238E27FC236}">
                  <a16:creationId xmlns:a16="http://schemas.microsoft.com/office/drawing/2014/main" id="{00000000-0008-0000-0A00-00002C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GB" sz="800" b="0" i="0" u="none" strike="noStrike" baseline="0">
                  <a:solidFill>
                    <a:srgbClr val="000000"/>
                  </a:solidFill>
                  <a:latin typeface="Segoe UI"/>
                  <a:cs typeface="Segoe UI"/>
                </a:rPr>
                <a:t> Out-of-town facility</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457200</xdr:colOff>
          <xdr:row>59</xdr:row>
          <xdr:rowOff>57150</xdr:rowOff>
        </xdr:from>
        <xdr:to>
          <xdr:col>4</xdr:col>
          <xdr:colOff>428625</xdr:colOff>
          <xdr:row>60</xdr:row>
          <xdr:rowOff>85725</xdr:rowOff>
        </xdr:to>
        <xdr:sp macro="" textlink="">
          <xdr:nvSpPr>
            <xdr:cNvPr id="5165" name="Check Box 45" hidden="1">
              <a:extLst>
                <a:ext uri="{63B3BB69-23CF-44E3-9099-C40C66FF867C}">
                  <a14:compatExt spid="_x0000_s5165"/>
                </a:ext>
                <a:ext uri="{FF2B5EF4-FFF2-40B4-BE49-F238E27FC236}">
                  <a16:creationId xmlns:a16="http://schemas.microsoft.com/office/drawing/2014/main" id="{00000000-0008-0000-0A00-00002D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GB" sz="800" b="0" i="0" u="none" strike="noStrike" baseline="0">
                  <a:solidFill>
                    <a:srgbClr val="000000"/>
                  </a:solidFill>
                  <a:latin typeface="Segoe UI"/>
                  <a:cs typeface="Segoe UI"/>
                </a:rPr>
                <a:t> Cycle lanes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466725</xdr:colOff>
          <xdr:row>60</xdr:row>
          <xdr:rowOff>66675</xdr:rowOff>
        </xdr:from>
        <xdr:to>
          <xdr:col>5</xdr:col>
          <xdr:colOff>314325</xdr:colOff>
          <xdr:row>60</xdr:row>
          <xdr:rowOff>333375</xdr:rowOff>
        </xdr:to>
        <xdr:sp macro="" textlink="">
          <xdr:nvSpPr>
            <xdr:cNvPr id="5166" name="Check Box 46" hidden="1">
              <a:extLst>
                <a:ext uri="{63B3BB69-23CF-44E3-9099-C40C66FF867C}">
                  <a14:compatExt spid="_x0000_s5166"/>
                </a:ext>
                <a:ext uri="{FF2B5EF4-FFF2-40B4-BE49-F238E27FC236}">
                  <a16:creationId xmlns:a16="http://schemas.microsoft.com/office/drawing/2014/main" id="{00000000-0008-0000-0A00-00002E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GB" sz="800" b="0" i="0" u="none" strike="noStrike" baseline="0">
                  <a:solidFill>
                    <a:srgbClr val="000000"/>
                  </a:solidFill>
                  <a:latin typeface="Segoe UI"/>
                  <a:cs typeface="Segoe UI"/>
                </a:rPr>
                <a:t>Pedestrian zone/wider pavements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466725</xdr:colOff>
          <xdr:row>60</xdr:row>
          <xdr:rowOff>276225</xdr:rowOff>
        </xdr:from>
        <xdr:to>
          <xdr:col>4</xdr:col>
          <xdr:colOff>457200</xdr:colOff>
          <xdr:row>60</xdr:row>
          <xdr:rowOff>504825</xdr:rowOff>
        </xdr:to>
        <xdr:sp macro="" textlink="">
          <xdr:nvSpPr>
            <xdr:cNvPr id="5167" name="Check Box 47" hidden="1">
              <a:extLst>
                <a:ext uri="{63B3BB69-23CF-44E3-9099-C40C66FF867C}">
                  <a14:compatExt spid="_x0000_s5167"/>
                </a:ext>
                <a:ext uri="{FF2B5EF4-FFF2-40B4-BE49-F238E27FC236}">
                  <a16:creationId xmlns:a16="http://schemas.microsoft.com/office/drawing/2014/main" id="{00000000-0008-0000-0A00-00002F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GB" sz="800" b="0" i="0" u="none" strike="noStrike" baseline="0">
                  <a:solidFill>
                    <a:srgbClr val="000000"/>
                  </a:solidFill>
                  <a:latin typeface="Segoe UI"/>
                  <a:cs typeface="Segoe UI"/>
                </a:rPr>
                <a:t> Lower speed limits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466725</xdr:colOff>
          <xdr:row>60</xdr:row>
          <xdr:rowOff>495300</xdr:rowOff>
        </xdr:from>
        <xdr:to>
          <xdr:col>4</xdr:col>
          <xdr:colOff>457200</xdr:colOff>
          <xdr:row>61</xdr:row>
          <xdr:rowOff>142875</xdr:rowOff>
        </xdr:to>
        <xdr:sp macro="" textlink="">
          <xdr:nvSpPr>
            <xdr:cNvPr id="5168" name="Check Box 48" hidden="1">
              <a:extLst>
                <a:ext uri="{63B3BB69-23CF-44E3-9099-C40C66FF867C}">
                  <a14:compatExt spid="_x0000_s5168"/>
                </a:ext>
                <a:ext uri="{FF2B5EF4-FFF2-40B4-BE49-F238E27FC236}">
                  <a16:creationId xmlns:a16="http://schemas.microsoft.com/office/drawing/2014/main" id="{00000000-0008-0000-0A00-000030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GB" sz="800" b="0" i="0" u="none" strike="noStrike" baseline="0">
                  <a:solidFill>
                    <a:srgbClr val="000000"/>
                  </a:solidFill>
                  <a:latin typeface="Segoe UI"/>
                  <a:cs typeface="Segoe UI"/>
                </a:rPr>
                <a:t> Bike racks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57150</xdr:colOff>
          <xdr:row>60</xdr:row>
          <xdr:rowOff>85725</xdr:rowOff>
        </xdr:from>
        <xdr:to>
          <xdr:col>1</xdr:col>
          <xdr:colOff>152400</xdr:colOff>
          <xdr:row>60</xdr:row>
          <xdr:rowOff>285750</xdr:rowOff>
        </xdr:to>
        <xdr:sp macro="" textlink="">
          <xdr:nvSpPr>
            <xdr:cNvPr id="5169" name="Check Box 49" hidden="1">
              <a:extLst>
                <a:ext uri="{63B3BB69-23CF-44E3-9099-C40C66FF867C}">
                  <a14:compatExt spid="_x0000_s5169"/>
                </a:ext>
                <a:ext uri="{FF2B5EF4-FFF2-40B4-BE49-F238E27FC236}">
                  <a16:creationId xmlns:a16="http://schemas.microsoft.com/office/drawing/2014/main" id="{00000000-0008-0000-0A00-000031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GB" sz="800" b="0" i="0" u="none" strike="noStrike" baseline="0">
                  <a:solidFill>
                    <a:srgbClr val="000000"/>
                  </a:solidFill>
                  <a:latin typeface="Segoe UI"/>
                  <a:cs typeface="Segoe UI"/>
                </a:rPr>
                <a:t> Increase car traffic</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66675</xdr:colOff>
          <xdr:row>60</xdr:row>
          <xdr:rowOff>295275</xdr:rowOff>
        </xdr:from>
        <xdr:to>
          <xdr:col>1</xdr:col>
          <xdr:colOff>161925</xdr:colOff>
          <xdr:row>60</xdr:row>
          <xdr:rowOff>495300</xdr:rowOff>
        </xdr:to>
        <xdr:sp macro="" textlink="">
          <xdr:nvSpPr>
            <xdr:cNvPr id="5170" name="Check Box 50" hidden="1">
              <a:extLst>
                <a:ext uri="{63B3BB69-23CF-44E3-9099-C40C66FF867C}">
                  <a14:compatExt spid="_x0000_s5170"/>
                </a:ext>
                <a:ext uri="{FF2B5EF4-FFF2-40B4-BE49-F238E27FC236}">
                  <a16:creationId xmlns:a16="http://schemas.microsoft.com/office/drawing/2014/main" id="{00000000-0008-0000-0A00-000032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GB" sz="800" b="0" i="0" u="none" strike="noStrike" baseline="0">
                  <a:solidFill>
                    <a:srgbClr val="000000"/>
                  </a:solidFill>
                  <a:latin typeface="Segoe UI"/>
                  <a:cs typeface="Segoe UI"/>
                </a:rPr>
                <a:t> </a:t>
              </a:r>
            </a:p>
          </xdr:txBody>
        </xdr:sp>
        <xdr:clientData/>
      </xdr:twoCellAnchor>
    </mc:Choice>
    <mc:Fallback/>
  </mc:AlternateContent>
</xdr:wsDr>
</file>

<file path=xl/theme/theme1.xml><?xml version="1.0" encoding="utf-8"?>
<a:theme xmlns:a="http://schemas.openxmlformats.org/drawingml/2006/main" name="Office Theme">
  <a:themeElements>
    <a:clrScheme name="Custom 1">
      <a:dk1>
        <a:srgbClr val="1E1E4C"/>
      </a:dk1>
      <a:lt1>
        <a:sysClr val="window" lastClr="FFFFFF"/>
      </a:lt1>
      <a:dk2>
        <a:srgbClr val="E8E8E8"/>
      </a:dk2>
      <a:lt2>
        <a:srgbClr val="9D9D9D"/>
      </a:lt2>
      <a:accent1>
        <a:srgbClr val="40C2A0"/>
      </a:accent1>
      <a:accent2>
        <a:srgbClr val="91B539"/>
      </a:accent2>
      <a:accent3>
        <a:srgbClr val="6475F2"/>
      </a:accent3>
      <a:accent4>
        <a:srgbClr val="BA5ABA"/>
      </a:accent4>
      <a:accent5>
        <a:srgbClr val="F7A24D"/>
      </a:accent5>
      <a:accent6>
        <a:srgbClr val="91B539"/>
      </a:accent6>
      <a:hlink>
        <a:srgbClr val="40C2A0"/>
      </a:hlink>
      <a:folHlink>
        <a:srgbClr val="BA5ABA"/>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s://sdgs.un.org/goals" TargetMode="Externa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 Type="http://schemas.openxmlformats.org/officeDocument/2006/relationships/vmlDrawing" Target="../drawings/vmlDrawing4.vml"/><Relationship Id="rId21" Type="http://schemas.openxmlformats.org/officeDocument/2006/relationships/ctrlProp" Target="../ctrlProps/ctrlProp18.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2" Type="http://schemas.openxmlformats.org/officeDocument/2006/relationships/drawing" Target="../drawings/drawing9.xml"/><Relationship Id="rId16" Type="http://schemas.openxmlformats.org/officeDocument/2006/relationships/ctrlProp" Target="../ctrlProps/ctrlProp13.xml"/><Relationship Id="rId20" Type="http://schemas.openxmlformats.org/officeDocument/2006/relationships/ctrlProp" Target="../ctrlProps/ctrlProp17.xml"/><Relationship Id="rId29" Type="http://schemas.openxmlformats.org/officeDocument/2006/relationships/ctrlProp" Target="../ctrlProps/ctrlProp26.xml"/><Relationship Id="rId1" Type="http://schemas.openxmlformats.org/officeDocument/2006/relationships/printerSettings" Target="../printerSettings/printerSettings11.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10" Type="http://schemas.openxmlformats.org/officeDocument/2006/relationships/ctrlProp" Target="../ctrlProps/ctrlProp7.xml"/><Relationship Id="rId19" Type="http://schemas.openxmlformats.org/officeDocument/2006/relationships/ctrlProp" Target="../ctrlProps/ctrlProp16.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s>
</file>

<file path=xl/worksheets/_rels/sheet13.xml.rels><?xml version="1.0" encoding="UTF-8" standalone="yes"?>
<Relationships xmlns="http://schemas.openxmlformats.org/package/2006/relationships"><Relationship Id="rId8" Type="http://schemas.openxmlformats.org/officeDocument/2006/relationships/ctrlProp" Target="../ctrlProps/ctrlProp31.xml"/><Relationship Id="rId13" Type="http://schemas.openxmlformats.org/officeDocument/2006/relationships/ctrlProp" Target="../ctrlProps/ctrlProp36.xml"/><Relationship Id="rId18" Type="http://schemas.openxmlformats.org/officeDocument/2006/relationships/ctrlProp" Target="../ctrlProps/ctrlProp41.xml"/><Relationship Id="rId3" Type="http://schemas.openxmlformats.org/officeDocument/2006/relationships/vmlDrawing" Target="../drawings/vmlDrawing5.vml"/><Relationship Id="rId21" Type="http://schemas.openxmlformats.org/officeDocument/2006/relationships/ctrlProp" Target="../ctrlProps/ctrlProp44.xml"/><Relationship Id="rId7" Type="http://schemas.openxmlformats.org/officeDocument/2006/relationships/ctrlProp" Target="../ctrlProps/ctrlProp30.xml"/><Relationship Id="rId12" Type="http://schemas.openxmlformats.org/officeDocument/2006/relationships/ctrlProp" Target="../ctrlProps/ctrlProp35.xml"/><Relationship Id="rId17" Type="http://schemas.openxmlformats.org/officeDocument/2006/relationships/ctrlProp" Target="../ctrlProps/ctrlProp40.xml"/><Relationship Id="rId2" Type="http://schemas.openxmlformats.org/officeDocument/2006/relationships/drawing" Target="../drawings/drawing10.xml"/><Relationship Id="rId16" Type="http://schemas.openxmlformats.org/officeDocument/2006/relationships/ctrlProp" Target="../ctrlProps/ctrlProp39.xml"/><Relationship Id="rId20" Type="http://schemas.openxmlformats.org/officeDocument/2006/relationships/ctrlProp" Target="../ctrlProps/ctrlProp43.xml"/><Relationship Id="rId1" Type="http://schemas.openxmlformats.org/officeDocument/2006/relationships/printerSettings" Target="../printerSettings/printerSettings12.bin"/><Relationship Id="rId6" Type="http://schemas.openxmlformats.org/officeDocument/2006/relationships/ctrlProp" Target="../ctrlProps/ctrlProp29.xml"/><Relationship Id="rId11" Type="http://schemas.openxmlformats.org/officeDocument/2006/relationships/ctrlProp" Target="../ctrlProps/ctrlProp34.xml"/><Relationship Id="rId5" Type="http://schemas.openxmlformats.org/officeDocument/2006/relationships/ctrlProp" Target="../ctrlProps/ctrlProp28.xml"/><Relationship Id="rId15" Type="http://schemas.openxmlformats.org/officeDocument/2006/relationships/ctrlProp" Target="../ctrlProps/ctrlProp38.xml"/><Relationship Id="rId10" Type="http://schemas.openxmlformats.org/officeDocument/2006/relationships/ctrlProp" Target="../ctrlProps/ctrlProp33.xml"/><Relationship Id="rId19" Type="http://schemas.openxmlformats.org/officeDocument/2006/relationships/ctrlProp" Target="../ctrlProps/ctrlProp42.xml"/><Relationship Id="rId4" Type="http://schemas.openxmlformats.org/officeDocument/2006/relationships/ctrlProp" Target="../ctrlProps/ctrlProp27.xml"/><Relationship Id="rId9" Type="http://schemas.openxmlformats.org/officeDocument/2006/relationships/ctrlProp" Target="../ctrlProps/ctrlProp32.xml"/><Relationship Id="rId14" Type="http://schemas.openxmlformats.org/officeDocument/2006/relationships/ctrlProp" Target="../ctrlProps/ctrlProp37.xml"/><Relationship Id="rId22" Type="http://schemas.openxmlformats.org/officeDocument/2006/relationships/ctrlProp" Target="../ctrlProps/ctrlProp45.xml"/></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hyperlink" Target="../../Downloads/Department%20of%20Infrastructure%20Waste%20Team,%20see%20https:/www.gov.im/about-the-government/departments/infrastructure/waste-management/" TargetMode="External"/><Relationship Id="rId1" Type="http://schemas.openxmlformats.org/officeDocument/2006/relationships/hyperlink" Target="../../Downloads/Department%20of%20Infrastructure%20Waste%20Team,%20see%20https:/www.gov.im/about-the-government/departments/infrastructure/waste-management/" TargetMode="External"/><Relationship Id="rId6" Type="http://schemas.openxmlformats.org/officeDocument/2006/relationships/comments" Target="../comments2.xml"/><Relationship Id="rId5" Type="http://schemas.openxmlformats.org/officeDocument/2006/relationships/vmlDrawing" Target="../drawings/vmlDrawing2.vml"/><Relationship Id="rId4" Type="http://schemas.openxmlformats.org/officeDocument/2006/relationships/drawing" Target="../drawings/drawing2.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4.bin"/><Relationship Id="rId4" Type="http://schemas.openxmlformats.org/officeDocument/2006/relationships/comments" Target="../comments3.xml"/></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1"/>
  </sheetPr>
  <dimension ref="A1:Q38"/>
  <sheetViews>
    <sheetView showGridLines="0" tabSelected="1" zoomScale="70" zoomScaleNormal="70" workbookViewId="0">
      <selection activeCell="C7" sqref="C7:O7"/>
    </sheetView>
  </sheetViews>
  <sheetFormatPr defaultColWidth="8.7109375" defaultRowHeight="15" x14ac:dyDescent="0.25"/>
  <cols>
    <col min="1" max="1" width="3.85546875" style="44" customWidth="1"/>
    <col min="2" max="2" width="3.140625" style="44" customWidth="1"/>
    <col min="3" max="4" width="8.7109375" style="44"/>
    <col min="5" max="5" width="1.42578125" style="44" customWidth="1"/>
    <col min="6" max="6" width="57.28515625" style="44" customWidth="1"/>
    <col min="7" max="15" width="8.7109375" style="44"/>
    <col min="16" max="16" width="28.85546875" style="44" customWidth="1"/>
    <col min="17" max="17" width="4" style="44" customWidth="1"/>
    <col min="18" max="16384" width="8.7109375" style="44"/>
  </cols>
  <sheetData>
    <row r="1" spans="1:17" x14ac:dyDescent="0.25">
      <c r="A1" s="130"/>
      <c r="B1" s="130"/>
      <c r="C1" s="130"/>
      <c r="D1" s="130"/>
      <c r="E1" s="130"/>
      <c r="F1" s="130"/>
      <c r="G1" s="130"/>
      <c r="H1" s="130"/>
      <c r="I1" s="130"/>
      <c r="J1" s="130"/>
      <c r="K1" s="130"/>
      <c r="L1" s="130"/>
      <c r="M1" s="130"/>
      <c r="N1" s="130"/>
      <c r="O1" s="130"/>
      <c r="P1" s="130"/>
      <c r="Q1" s="130"/>
    </row>
    <row r="2" spans="1:17" ht="21.75" customHeight="1" x14ac:dyDescent="0.25">
      <c r="A2" s="130"/>
      <c r="B2" s="97"/>
      <c r="C2" s="97"/>
      <c r="D2" s="97"/>
      <c r="E2" s="97"/>
      <c r="F2" s="97"/>
      <c r="G2" s="97"/>
      <c r="H2" s="97"/>
      <c r="I2" s="97"/>
      <c r="J2" s="97"/>
      <c r="K2" s="97"/>
      <c r="L2" s="97"/>
      <c r="M2" s="97"/>
      <c r="N2" s="97"/>
      <c r="O2" s="97"/>
      <c r="P2" s="97"/>
      <c r="Q2" s="130"/>
    </row>
    <row r="3" spans="1:17" ht="33.75" customHeight="1" x14ac:dyDescent="0.25">
      <c r="A3" s="130"/>
      <c r="B3" s="97"/>
      <c r="C3" s="241" t="s">
        <v>723</v>
      </c>
      <c r="D3" s="241"/>
      <c r="E3" s="241"/>
      <c r="F3" s="241"/>
      <c r="G3" s="97"/>
      <c r="H3" s="97"/>
      <c r="I3" s="97"/>
      <c r="J3" s="97"/>
      <c r="K3" s="97"/>
      <c r="L3" s="97"/>
      <c r="M3" s="97"/>
      <c r="N3" s="97"/>
      <c r="O3" s="97"/>
      <c r="P3" s="97"/>
      <c r="Q3" s="130"/>
    </row>
    <row r="4" spans="1:17" s="240" customFormat="1" ht="21" x14ac:dyDescent="0.35">
      <c r="A4" s="238"/>
      <c r="B4" s="239"/>
      <c r="C4" s="239" t="s">
        <v>724</v>
      </c>
      <c r="D4" s="239"/>
      <c r="E4" s="239"/>
      <c r="F4" s="239"/>
      <c r="G4" s="239"/>
      <c r="H4" s="239"/>
      <c r="I4" s="239"/>
      <c r="J4" s="239"/>
      <c r="K4" s="239"/>
      <c r="L4" s="239"/>
      <c r="M4" s="239"/>
      <c r="N4" s="239"/>
      <c r="O4" s="239"/>
      <c r="P4" s="239"/>
      <c r="Q4" s="238"/>
    </row>
    <row r="5" spans="1:17" x14ac:dyDescent="0.25">
      <c r="A5" s="130"/>
      <c r="B5" s="97"/>
      <c r="C5" s="97"/>
      <c r="D5" s="97"/>
      <c r="E5" s="97"/>
      <c r="F5" s="97"/>
      <c r="G5" s="97"/>
      <c r="H5" s="97"/>
      <c r="I5" s="97"/>
      <c r="J5" s="97"/>
      <c r="K5" s="97"/>
      <c r="L5" s="97"/>
      <c r="M5" s="97"/>
      <c r="N5" s="97"/>
      <c r="O5" s="97"/>
      <c r="P5" s="97"/>
      <c r="Q5" s="130"/>
    </row>
    <row r="6" spans="1:17" ht="15.75" x14ac:dyDescent="0.25">
      <c r="A6" s="130"/>
      <c r="B6" s="97"/>
      <c r="C6" s="131" t="s">
        <v>630</v>
      </c>
      <c r="D6" s="97"/>
      <c r="E6" s="97"/>
      <c r="F6" s="97"/>
      <c r="G6" s="97"/>
      <c r="H6" s="97"/>
      <c r="I6" s="97"/>
      <c r="J6" s="97"/>
      <c r="K6" s="97"/>
      <c r="L6" s="97"/>
      <c r="M6" s="97"/>
      <c r="N6" s="97"/>
      <c r="O6" s="97"/>
      <c r="P6" s="97"/>
      <c r="Q6" s="130"/>
    </row>
    <row r="7" spans="1:17" ht="303" customHeight="1" x14ac:dyDescent="0.25">
      <c r="A7" s="130"/>
      <c r="B7" s="97"/>
      <c r="C7" s="242" t="s">
        <v>694</v>
      </c>
      <c r="D7" s="242"/>
      <c r="E7" s="242"/>
      <c r="F7" s="242"/>
      <c r="G7" s="242"/>
      <c r="H7" s="242"/>
      <c r="I7" s="242"/>
      <c r="J7" s="242"/>
      <c r="K7" s="242"/>
      <c r="L7" s="242"/>
      <c r="M7" s="242"/>
      <c r="N7" s="242"/>
      <c r="O7" s="242"/>
      <c r="P7" s="97"/>
      <c r="Q7" s="130"/>
    </row>
    <row r="8" spans="1:17" x14ac:dyDescent="0.25">
      <c r="A8" s="130"/>
      <c r="B8" s="97"/>
      <c r="C8" s="97"/>
      <c r="D8" s="97"/>
      <c r="E8" s="97"/>
      <c r="F8" s="97"/>
      <c r="G8" s="97"/>
      <c r="H8" s="97"/>
      <c r="I8" s="97"/>
      <c r="J8" s="97"/>
      <c r="K8" s="97"/>
      <c r="L8" s="97"/>
      <c r="M8" s="97"/>
      <c r="N8" s="97"/>
      <c r="O8" s="97"/>
      <c r="P8" s="97"/>
      <c r="Q8" s="130"/>
    </row>
    <row r="9" spans="1:17" ht="15.75" x14ac:dyDescent="0.25">
      <c r="A9" s="130"/>
      <c r="B9" s="97"/>
      <c r="C9" s="131" t="s">
        <v>0</v>
      </c>
      <c r="D9" s="97"/>
      <c r="E9" s="97"/>
      <c r="F9" s="97"/>
      <c r="G9" s="97"/>
      <c r="H9" s="97"/>
      <c r="I9" s="97"/>
      <c r="J9" s="97"/>
      <c r="K9" s="97"/>
      <c r="L9" s="97"/>
      <c r="M9" s="97"/>
      <c r="N9" s="97"/>
      <c r="O9" s="97"/>
      <c r="P9" s="97"/>
      <c r="Q9" s="130"/>
    </row>
    <row r="10" spans="1:17" x14ac:dyDescent="0.25">
      <c r="A10" s="130"/>
      <c r="B10" s="97"/>
      <c r="C10" s="97"/>
      <c r="D10" s="97"/>
      <c r="E10" s="97"/>
      <c r="F10" s="97"/>
      <c r="G10" s="97"/>
      <c r="H10" s="97"/>
      <c r="I10" s="97"/>
      <c r="J10" s="97"/>
      <c r="K10" s="97"/>
      <c r="L10" s="97"/>
      <c r="M10" s="97"/>
      <c r="N10" s="97"/>
      <c r="O10" s="97"/>
      <c r="P10" s="97"/>
      <c r="Q10" s="130"/>
    </row>
    <row r="11" spans="1:17" s="180" customFormat="1" ht="18" customHeight="1" x14ac:dyDescent="0.25">
      <c r="A11" s="178"/>
      <c r="B11" s="179"/>
      <c r="C11" s="244" t="s">
        <v>1</v>
      </c>
      <c r="D11" s="245"/>
      <c r="E11" s="179"/>
      <c r="F11" s="181" t="s">
        <v>2</v>
      </c>
      <c r="G11" s="179"/>
      <c r="H11" s="179"/>
      <c r="I11" s="179"/>
      <c r="J11" s="179"/>
      <c r="K11" s="179"/>
      <c r="L11" s="179"/>
      <c r="M11" s="179"/>
      <c r="N11" s="179"/>
      <c r="O11" s="179"/>
      <c r="P11" s="179"/>
      <c r="Q11" s="178"/>
    </row>
    <row r="12" spans="1:17" x14ac:dyDescent="0.25">
      <c r="A12" s="130"/>
      <c r="B12" s="97"/>
      <c r="C12" s="132"/>
      <c r="D12" s="132"/>
      <c r="E12" s="97"/>
      <c r="F12" s="145"/>
      <c r="G12" s="97"/>
      <c r="H12" s="97"/>
      <c r="I12" s="97"/>
      <c r="J12" s="97"/>
      <c r="K12" s="97"/>
      <c r="L12" s="97"/>
      <c r="M12" s="97"/>
      <c r="N12" s="97"/>
      <c r="O12" s="97"/>
      <c r="P12" s="97"/>
      <c r="Q12" s="130"/>
    </row>
    <row r="13" spans="1:17" s="180" customFormat="1" ht="18" customHeight="1" x14ac:dyDescent="0.25">
      <c r="A13" s="178"/>
      <c r="B13" s="179"/>
      <c r="C13" s="246" t="s">
        <v>3</v>
      </c>
      <c r="D13" s="246"/>
      <c r="E13" s="179"/>
      <c r="F13" s="181" t="s">
        <v>4</v>
      </c>
      <c r="G13" s="179"/>
      <c r="H13" s="179"/>
      <c r="I13" s="179"/>
      <c r="J13" s="179"/>
      <c r="K13" s="179"/>
      <c r="L13" s="179"/>
      <c r="M13" s="179"/>
      <c r="N13" s="179"/>
      <c r="O13" s="179"/>
      <c r="P13" s="179"/>
      <c r="Q13" s="178"/>
    </row>
    <row r="14" spans="1:17" x14ac:dyDescent="0.25">
      <c r="A14" s="130"/>
      <c r="B14" s="97"/>
      <c r="C14" s="132"/>
      <c r="D14" s="132"/>
      <c r="E14" s="97"/>
      <c r="F14" s="145"/>
      <c r="G14" s="97"/>
      <c r="H14" s="97"/>
      <c r="I14" s="97"/>
      <c r="J14" s="97"/>
      <c r="K14" s="97"/>
      <c r="L14" s="97"/>
      <c r="M14" s="97"/>
      <c r="N14" s="97"/>
      <c r="O14" s="97"/>
      <c r="P14" s="97"/>
      <c r="Q14" s="130"/>
    </row>
    <row r="15" spans="1:17" s="180" customFormat="1" ht="18" customHeight="1" x14ac:dyDescent="0.25">
      <c r="A15" s="178"/>
      <c r="B15" s="179"/>
      <c r="C15" s="247" t="s">
        <v>5</v>
      </c>
      <c r="D15" s="247"/>
      <c r="E15" s="179"/>
      <c r="F15" s="181" t="s">
        <v>6</v>
      </c>
      <c r="G15" s="179"/>
      <c r="H15" s="179"/>
      <c r="I15" s="179"/>
      <c r="J15" s="179"/>
      <c r="K15" s="179"/>
      <c r="L15" s="179"/>
      <c r="M15" s="179"/>
      <c r="N15" s="179"/>
      <c r="O15" s="179"/>
      <c r="P15" s="179"/>
      <c r="Q15" s="178"/>
    </row>
    <row r="16" spans="1:17" x14ac:dyDescent="0.25">
      <c r="A16" s="130"/>
      <c r="B16" s="97"/>
      <c r="C16" s="132"/>
      <c r="D16" s="132"/>
      <c r="E16" s="97"/>
      <c r="F16" s="145"/>
      <c r="G16" s="97"/>
      <c r="H16" s="97"/>
      <c r="I16" s="97"/>
      <c r="J16" s="97"/>
      <c r="K16" s="97"/>
      <c r="L16" s="97"/>
      <c r="M16" s="97"/>
      <c r="N16" s="97"/>
      <c r="O16" s="97"/>
      <c r="P16" s="97"/>
      <c r="Q16" s="130"/>
    </row>
    <row r="17" spans="1:17" s="180" customFormat="1" ht="18" customHeight="1" x14ac:dyDescent="0.25">
      <c r="A17" s="178"/>
      <c r="B17" s="179"/>
      <c r="C17" s="248" t="s">
        <v>7</v>
      </c>
      <c r="D17" s="248"/>
      <c r="E17" s="179"/>
      <c r="F17" s="181" t="s">
        <v>8</v>
      </c>
      <c r="G17" s="179"/>
      <c r="H17" s="179"/>
      <c r="I17" s="179"/>
      <c r="J17" s="179"/>
      <c r="K17" s="179"/>
      <c r="L17" s="179"/>
      <c r="M17" s="179"/>
      <c r="N17" s="179"/>
      <c r="O17" s="179"/>
      <c r="P17" s="179"/>
      <c r="Q17" s="178"/>
    </row>
    <row r="18" spans="1:17" x14ac:dyDescent="0.25">
      <c r="A18" s="130"/>
      <c r="B18" s="97"/>
      <c r="C18" s="133"/>
      <c r="D18" s="133"/>
      <c r="E18" s="97"/>
      <c r="F18" s="145"/>
      <c r="G18" s="97"/>
      <c r="H18" s="97"/>
      <c r="I18" s="97"/>
      <c r="J18" s="97"/>
      <c r="K18" s="97"/>
      <c r="L18" s="97"/>
      <c r="M18" s="97"/>
      <c r="N18" s="97"/>
      <c r="O18" s="97"/>
      <c r="P18" s="97"/>
      <c r="Q18" s="130"/>
    </row>
    <row r="19" spans="1:17" s="180" customFormat="1" ht="18" customHeight="1" x14ac:dyDescent="0.25">
      <c r="A19" s="178"/>
      <c r="B19" s="179"/>
      <c r="C19" s="243" t="s">
        <v>626</v>
      </c>
      <c r="D19" s="243"/>
      <c r="E19" s="179"/>
      <c r="F19" s="181" t="s">
        <v>9</v>
      </c>
      <c r="G19" s="179"/>
      <c r="H19" s="179"/>
      <c r="I19" s="179"/>
      <c r="J19" s="179"/>
      <c r="K19" s="179"/>
      <c r="L19" s="179"/>
      <c r="M19" s="179"/>
      <c r="N19" s="179"/>
      <c r="O19" s="179"/>
      <c r="P19" s="179"/>
      <c r="Q19" s="178"/>
    </row>
    <row r="20" spans="1:17" x14ac:dyDescent="0.25">
      <c r="A20" s="130"/>
      <c r="B20" s="97"/>
      <c r="C20" s="133"/>
      <c r="D20" s="133"/>
      <c r="E20" s="97"/>
      <c r="F20" s="97"/>
      <c r="G20" s="97"/>
      <c r="H20" s="97"/>
      <c r="I20" s="97"/>
      <c r="J20" s="97"/>
      <c r="K20" s="97"/>
      <c r="L20" s="97"/>
      <c r="M20" s="97"/>
      <c r="N20" s="97"/>
      <c r="O20" s="97"/>
      <c r="P20" s="97"/>
      <c r="Q20" s="130"/>
    </row>
    <row r="21" spans="1:17" ht="15.75" x14ac:dyDescent="0.25">
      <c r="A21" s="130"/>
      <c r="B21" s="97"/>
      <c r="C21" s="177" t="s">
        <v>625</v>
      </c>
      <c r="D21" s="175"/>
      <c r="E21" s="175"/>
      <c r="F21" s="175"/>
      <c r="G21" s="176"/>
      <c r="H21" s="97"/>
      <c r="I21" s="97"/>
      <c r="J21" s="97"/>
      <c r="K21" s="97"/>
      <c r="L21" s="97"/>
      <c r="M21" s="97"/>
      <c r="N21" s="97"/>
      <c r="O21" s="97"/>
      <c r="P21" s="97"/>
      <c r="Q21" s="130"/>
    </row>
    <row r="22" spans="1:17" ht="15.75" x14ac:dyDescent="0.25">
      <c r="A22" s="130"/>
      <c r="B22" s="97"/>
      <c r="C22" s="177"/>
      <c r="D22" s="175"/>
      <c r="E22" s="175"/>
      <c r="F22" s="175"/>
      <c r="G22" s="176"/>
      <c r="H22" s="97"/>
      <c r="I22" s="97"/>
      <c r="J22" s="97"/>
      <c r="K22" s="97"/>
      <c r="L22" s="97"/>
      <c r="M22" s="97"/>
      <c r="N22" s="97"/>
      <c r="O22" s="97"/>
      <c r="P22" s="97"/>
      <c r="Q22" s="130"/>
    </row>
    <row r="23" spans="1:17" ht="15.75" x14ac:dyDescent="0.25">
      <c r="A23" s="130"/>
      <c r="B23" s="97"/>
      <c r="C23" s="177"/>
      <c r="D23" s="175"/>
      <c r="E23" s="175"/>
      <c r="F23" s="97"/>
      <c r="G23" s="208" t="s">
        <v>637</v>
      </c>
      <c r="H23" s="97"/>
      <c r="I23" s="97"/>
      <c r="J23" s="97"/>
      <c r="K23" s="97"/>
      <c r="L23" s="97"/>
      <c r="M23" s="97"/>
      <c r="N23" s="97"/>
      <c r="O23" s="97"/>
      <c r="P23" s="97"/>
      <c r="Q23" s="130"/>
    </row>
    <row r="24" spans="1:17" ht="15.75" x14ac:dyDescent="0.25">
      <c r="A24" s="130"/>
      <c r="B24" s="97"/>
      <c r="C24" s="177"/>
      <c r="D24" s="175"/>
      <c r="E24" s="175"/>
      <c r="F24" s="97"/>
      <c r="G24" s="209" t="s">
        <v>638</v>
      </c>
      <c r="H24" s="97"/>
      <c r="I24" s="97"/>
      <c r="J24" s="97"/>
      <c r="K24" s="97"/>
      <c r="L24" s="97"/>
      <c r="M24" s="97"/>
      <c r="N24" s="97"/>
      <c r="O24" s="97"/>
      <c r="P24" s="97"/>
      <c r="Q24" s="130"/>
    </row>
    <row r="25" spans="1:17" ht="15.75" x14ac:dyDescent="0.25">
      <c r="A25" s="130"/>
      <c r="B25" s="97"/>
      <c r="C25" s="177"/>
      <c r="D25" s="175"/>
      <c r="E25" s="175"/>
      <c r="F25" s="175"/>
      <c r="G25" s="176"/>
      <c r="H25" s="97"/>
      <c r="I25" s="97"/>
      <c r="J25" s="97"/>
      <c r="K25" s="97"/>
      <c r="L25" s="97"/>
      <c r="M25" s="97"/>
      <c r="N25" s="97"/>
      <c r="O25" s="97"/>
      <c r="P25" s="97"/>
      <c r="Q25" s="130"/>
    </row>
    <row r="26" spans="1:17" ht="15.75" x14ac:dyDescent="0.25">
      <c r="A26" s="130"/>
      <c r="B26" s="97"/>
      <c r="C26" s="131" t="s">
        <v>10</v>
      </c>
      <c r="D26" s="97"/>
      <c r="E26" s="97"/>
      <c r="F26" s="97"/>
      <c r="G26" s="97"/>
      <c r="H26" s="97"/>
      <c r="I26" s="97"/>
      <c r="J26" s="97"/>
      <c r="K26" s="97"/>
      <c r="L26" s="97"/>
      <c r="M26" s="97"/>
      <c r="N26" s="97"/>
      <c r="O26" s="97"/>
      <c r="P26" s="97"/>
      <c r="Q26" s="130"/>
    </row>
    <row r="27" spans="1:17" x14ac:dyDescent="0.25">
      <c r="A27" s="130"/>
      <c r="B27" s="97"/>
      <c r="C27" s="97"/>
      <c r="D27" s="97"/>
      <c r="E27" s="97"/>
      <c r="F27" s="97"/>
      <c r="G27" s="97"/>
      <c r="H27" s="97"/>
      <c r="I27" s="97"/>
      <c r="J27" s="97"/>
      <c r="K27" s="97"/>
      <c r="L27" s="97"/>
      <c r="M27" s="97"/>
      <c r="N27" s="97"/>
      <c r="O27" s="97"/>
      <c r="P27" s="97"/>
      <c r="Q27" s="130"/>
    </row>
    <row r="28" spans="1:17" ht="30" customHeight="1" x14ac:dyDescent="0.25">
      <c r="A28" s="130"/>
      <c r="B28" s="97"/>
      <c r="C28" s="173"/>
      <c r="D28" s="174"/>
      <c r="E28" s="242" t="s">
        <v>627</v>
      </c>
      <c r="F28" s="242"/>
      <c r="G28" s="242"/>
      <c r="H28" s="242"/>
      <c r="I28" s="242"/>
      <c r="J28" s="242"/>
      <c r="K28" s="242"/>
      <c r="L28" s="242"/>
      <c r="M28" s="242"/>
      <c r="N28" s="242"/>
      <c r="O28" s="242"/>
      <c r="P28" s="97"/>
      <c r="Q28" s="130"/>
    </row>
    <row r="29" spans="1:17" ht="11.25" customHeight="1" x14ac:dyDescent="0.25">
      <c r="A29" s="130"/>
      <c r="B29" s="97"/>
      <c r="C29" s="171"/>
      <c r="D29" s="171"/>
      <c r="E29" s="171"/>
      <c r="F29" s="171"/>
      <c r="G29" s="171"/>
      <c r="H29" s="171"/>
      <c r="I29" s="171"/>
      <c r="J29" s="171"/>
      <c r="K29" s="171"/>
      <c r="L29" s="171"/>
      <c r="M29" s="171"/>
      <c r="N29" s="171"/>
      <c r="O29" s="97"/>
      <c r="P29" s="97"/>
      <c r="Q29" s="130"/>
    </row>
    <row r="30" spans="1:17" x14ac:dyDescent="0.25">
      <c r="A30" s="130"/>
      <c r="B30" s="97"/>
      <c r="C30" s="172"/>
      <c r="D30" s="172"/>
      <c r="E30" s="97" t="s">
        <v>623</v>
      </c>
      <c r="F30" s="97"/>
      <c r="G30" s="97"/>
      <c r="H30" s="97"/>
      <c r="I30" s="97"/>
      <c r="J30" s="97"/>
      <c r="K30" s="97"/>
      <c r="L30" s="97"/>
      <c r="M30" s="171"/>
      <c r="N30" s="97"/>
      <c r="O30" s="97"/>
      <c r="P30" s="97"/>
      <c r="Q30" s="130"/>
    </row>
    <row r="31" spans="1:17" ht="11.25" customHeight="1" x14ac:dyDescent="0.25">
      <c r="A31" s="130"/>
      <c r="B31" s="97"/>
      <c r="C31" s="97"/>
      <c r="D31" s="97"/>
      <c r="E31" s="97"/>
      <c r="F31" s="97"/>
      <c r="G31" s="97"/>
      <c r="H31" s="97"/>
      <c r="I31" s="97"/>
      <c r="J31" s="97"/>
      <c r="K31" s="97"/>
      <c r="L31" s="97"/>
      <c r="M31" s="97"/>
      <c r="N31" s="97"/>
      <c r="O31" s="97"/>
      <c r="P31" s="97"/>
      <c r="Q31" s="130"/>
    </row>
    <row r="32" spans="1:17" ht="30" customHeight="1" x14ac:dyDescent="0.25">
      <c r="A32" s="130"/>
      <c r="B32" s="97"/>
      <c r="C32" s="242" t="s">
        <v>661</v>
      </c>
      <c r="D32" s="242"/>
      <c r="E32" s="242"/>
      <c r="F32" s="242"/>
      <c r="G32" s="242"/>
      <c r="H32" s="242"/>
      <c r="I32" s="242"/>
      <c r="J32" s="242"/>
      <c r="K32" s="242"/>
      <c r="L32" s="242"/>
      <c r="M32" s="242"/>
      <c r="N32" s="242"/>
      <c r="O32" s="242"/>
      <c r="P32" s="97"/>
      <c r="Q32" s="130"/>
    </row>
    <row r="33" spans="1:17" ht="11.25" customHeight="1" x14ac:dyDescent="0.25">
      <c r="A33" s="130"/>
      <c r="B33" s="97"/>
      <c r="C33" s="171"/>
      <c r="D33" s="171"/>
      <c r="E33" s="171"/>
      <c r="F33" s="171"/>
      <c r="G33" s="171"/>
      <c r="H33" s="171"/>
      <c r="I33" s="171"/>
      <c r="J33" s="171"/>
      <c r="K33" s="171"/>
      <c r="L33" s="171"/>
      <c r="M33" s="171"/>
      <c r="N33" s="171"/>
      <c r="O33" s="171"/>
      <c r="P33" s="97"/>
      <c r="Q33" s="130"/>
    </row>
    <row r="34" spans="1:17" ht="55.5" customHeight="1" x14ac:dyDescent="0.25">
      <c r="A34" s="130"/>
      <c r="B34" s="97"/>
      <c r="C34" s="242" t="s">
        <v>629</v>
      </c>
      <c r="D34" s="242"/>
      <c r="E34" s="242"/>
      <c r="F34" s="242"/>
      <c r="G34" s="242"/>
      <c r="H34" s="242"/>
      <c r="I34" s="242"/>
      <c r="J34" s="242"/>
      <c r="K34" s="242"/>
      <c r="L34" s="242"/>
      <c r="M34" s="242"/>
      <c r="N34" s="242"/>
      <c r="O34" s="242"/>
      <c r="P34" s="97"/>
      <c r="Q34" s="130"/>
    </row>
    <row r="35" spans="1:17" ht="11.25" customHeight="1" x14ac:dyDescent="0.25">
      <c r="A35" s="130"/>
      <c r="B35" s="97"/>
      <c r="C35" s="171"/>
      <c r="D35" s="171"/>
      <c r="E35" s="171"/>
      <c r="F35" s="171"/>
      <c r="G35" s="171"/>
      <c r="H35" s="171"/>
      <c r="I35" s="171"/>
      <c r="J35" s="171"/>
      <c r="K35" s="171"/>
      <c r="L35" s="171"/>
      <c r="M35" s="171"/>
      <c r="N35" s="171"/>
      <c r="O35" s="171"/>
      <c r="P35" s="97"/>
      <c r="Q35" s="130"/>
    </row>
    <row r="36" spans="1:17" ht="67.5" customHeight="1" x14ac:dyDescent="0.25">
      <c r="A36" s="130"/>
      <c r="B36" s="97"/>
      <c r="C36" s="242" t="s">
        <v>628</v>
      </c>
      <c r="D36" s="242"/>
      <c r="E36" s="242"/>
      <c r="F36" s="242"/>
      <c r="G36" s="242"/>
      <c r="H36" s="242"/>
      <c r="I36" s="242"/>
      <c r="J36" s="242"/>
      <c r="K36" s="242"/>
      <c r="L36" s="242"/>
      <c r="M36" s="242"/>
      <c r="N36" s="242"/>
      <c r="O36" s="242"/>
      <c r="P36" s="97"/>
      <c r="Q36" s="130"/>
    </row>
    <row r="37" spans="1:17" ht="3" customHeight="1" x14ac:dyDescent="0.25">
      <c r="A37" s="130"/>
      <c r="B37" s="97"/>
      <c r="C37" s="171"/>
      <c r="D37" s="171"/>
      <c r="E37" s="171"/>
      <c r="F37" s="171"/>
      <c r="G37" s="171"/>
      <c r="H37" s="171"/>
      <c r="I37" s="171"/>
      <c r="J37" s="171"/>
      <c r="K37" s="171"/>
      <c r="L37" s="171"/>
      <c r="M37" s="171"/>
      <c r="N37" s="171"/>
      <c r="O37" s="171"/>
      <c r="P37" s="97"/>
      <c r="Q37" s="130"/>
    </row>
    <row r="38" spans="1:17" x14ac:dyDescent="0.25">
      <c r="A38" s="130"/>
      <c r="B38" s="130"/>
      <c r="C38" s="130"/>
      <c r="D38" s="130"/>
      <c r="E38" s="130"/>
      <c r="F38" s="130"/>
      <c r="G38" s="130"/>
      <c r="H38" s="130"/>
      <c r="I38" s="130"/>
      <c r="J38" s="130"/>
      <c r="K38" s="130"/>
      <c r="L38" s="130"/>
      <c r="M38" s="130"/>
      <c r="N38" s="130"/>
      <c r="O38" s="130"/>
      <c r="P38" s="130"/>
      <c r="Q38" s="130"/>
    </row>
  </sheetData>
  <mergeCells count="11">
    <mergeCell ref="E28:O28"/>
    <mergeCell ref="C36:O36"/>
    <mergeCell ref="C34:O34"/>
    <mergeCell ref="C32:O32"/>
    <mergeCell ref="C3:F3"/>
    <mergeCell ref="C7:O7"/>
    <mergeCell ref="C19:D19"/>
    <mergeCell ref="C11:D11"/>
    <mergeCell ref="C13:D13"/>
    <mergeCell ref="C15:D15"/>
    <mergeCell ref="C17:D17"/>
  </mergeCells>
  <hyperlinks>
    <hyperlink ref="G24" r:id="rId1"/>
  </hyperlinks>
  <pageMargins left="0.70866141732283472" right="0.70866141732283472" top="0.74803149606299213" bottom="0.74803149606299213" header="0.31496062992125984" footer="0.31496062992125984"/>
  <pageSetup orientation="landscape" r:id="rId2"/>
  <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P118"/>
  <sheetViews>
    <sheetView topLeftCell="A26" workbookViewId="0">
      <selection activeCell="K4" sqref="K4"/>
    </sheetView>
  </sheetViews>
  <sheetFormatPr defaultRowHeight="15" x14ac:dyDescent="0.25"/>
  <cols>
    <col min="1" max="1" width="14" customWidth="1"/>
    <col min="2" max="2" width="13.140625" customWidth="1"/>
    <col min="9" max="9" width="17.42578125" customWidth="1"/>
  </cols>
  <sheetData>
    <row r="1" spans="1:16" ht="18.75" x14ac:dyDescent="0.3">
      <c r="A1" s="37" t="s">
        <v>368</v>
      </c>
      <c r="B1" s="38"/>
      <c r="C1" s="38"/>
      <c r="D1" s="38"/>
      <c r="E1" s="38"/>
      <c r="F1" s="38"/>
      <c r="G1" s="38"/>
      <c r="H1" s="38"/>
      <c r="I1" s="38"/>
      <c r="J1" s="38"/>
      <c r="K1" s="38"/>
      <c r="L1" s="38"/>
    </row>
    <row r="2" spans="1:16" ht="42.6" customHeight="1" x14ac:dyDescent="0.25">
      <c r="A2" s="360" t="s">
        <v>369</v>
      </c>
      <c r="B2" s="259"/>
      <c r="C2" s="259"/>
      <c r="D2" s="259"/>
      <c r="E2" s="259"/>
      <c r="F2" s="259"/>
      <c r="G2" s="259"/>
      <c r="H2" s="259"/>
      <c r="I2" s="259"/>
      <c r="J2" s="38"/>
      <c r="K2" s="38"/>
      <c r="L2" s="38"/>
    </row>
    <row r="3" spans="1:16" x14ac:dyDescent="0.25">
      <c r="A3" s="39"/>
      <c r="B3" s="40"/>
      <c r="C3" s="40"/>
      <c r="D3" s="40"/>
      <c r="E3" s="40"/>
      <c r="F3" s="40"/>
      <c r="G3" s="40"/>
      <c r="H3" s="40"/>
      <c r="I3" s="38"/>
      <c r="J3" s="38"/>
      <c r="K3" t="s">
        <v>24</v>
      </c>
      <c r="L3" s="38"/>
      <c r="P3">
        <f>(-1*2)+1</f>
        <v>-1</v>
      </c>
    </row>
    <row r="4" spans="1:16" ht="17.45" customHeight="1" x14ac:dyDescent="0.25">
      <c r="A4" s="349" t="s">
        <v>370</v>
      </c>
      <c r="B4" s="350"/>
      <c r="C4" s="350"/>
      <c r="D4" s="350"/>
      <c r="E4" s="350"/>
      <c r="F4" s="350"/>
      <c r="G4" s="350"/>
      <c r="H4" s="351"/>
      <c r="I4" s="9" t="s">
        <v>371</v>
      </c>
      <c r="J4" s="38"/>
      <c r="K4" s="20" t="str">
        <f>IF(I4="significant increase","2",IF(I4="significant decrease","-2",IF(I4="slight increase","1",IF(I4="slight decrease","-1",IF(I4="no change or n/a","0")))))</f>
        <v>-1</v>
      </c>
      <c r="L4" s="38"/>
      <c r="N4">
        <v>2</v>
      </c>
    </row>
    <row r="5" spans="1:16" ht="24.6" customHeight="1" x14ac:dyDescent="0.25">
      <c r="A5" s="363" t="s">
        <v>372</v>
      </c>
      <c r="B5" s="364"/>
      <c r="C5" s="364"/>
      <c r="D5" s="364"/>
      <c r="E5" s="364"/>
      <c r="F5" s="364"/>
      <c r="G5" s="364"/>
      <c r="H5" s="364"/>
      <c r="I5" s="15"/>
      <c r="J5" s="38"/>
      <c r="K5" s="38"/>
      <c r="L5" s="38"/>
      <c r="P5">
        <f>SUM((N4*N7*N9)+(N11*N14*N16))/2</f>
        <v>4</v>
      </c>
    </row>
    <row r="6" spans="1:16" ht="21" customHeight="1" x14ac:dyDescent="0.25">
      <c r="A6" s="363" t="s">
        <v>373</v>
      </c>
      <c r="B6" s="364"/>
      <c r="C6" s="364"/>
      <c r="D6" s="364"/>
      <c r="E6" s="364"/>
      <c r="F6" s="364"/>
      <c r="G6" s="364"/>
      <c r="H6" s="8"/>
      <c r="I6" s="15"/>
      <c r="J6" s="38"/>
      <c r="K6" s="38"/>
      <c r="L6" s="38"/>
    </row>
    <row r="7" spans="1:16" ht="14.45" customHeight="1" x14ac:dyDescent="0.25">
      <c r="A7" s="354" t="s">
        <v>374</v>
      </c>
      <c r="B7" s="355"/>
      <c r="C7" s="355"/>
      <c r="D7" s="355"/>
      <c r="E7" s="355"/>
      <c r="F7" s="355"/>
      <c r="G7" s="355"/>
      <c r="H7" s="356"/>
      <c r="I7" s="9">
        <v>2100</v>
      </c>
      <c r="J7" s="38"/>
      <c r="K7" s="20" t="str">
        <f>IF(I7&gt;2000,"2",IF(I7&lt;2000,"1",IF(I7="","")))</f>
        <v>2</v>
      </c>
      <c r="L7" s="38"/>
      <c r="N7">
        <v>2</v>
      </c>
    </row>
    <row r="8" spans="1:16" x14ac:dyDescent="0.25">
      <c r="A8" s="7"/>
      <c r="B8" s="8"/>
      <c r="C8" s="8"/>
      <c r="D8" s="8"/>
      <c r="E8" s="8"/>
      <c r="F8" s="8"/>
      <c r="G8" s="8"/>
      <c r="H8" s="8"/>
      <c r="I8" s="15"/>
      <c r="J8" s="38"/>
      <c r="K8" s="38"/>
      <c r="L8" s="38"/>
    </row>
    <row r="9" spans="1:16" x14ac:dyDescent="0.25">
      <c r="A9" s="357" t="s">
        <v>375</v>
      </c>
      <c r="B9" s="358"/>
      <c r="C9" s="358"/>
      <c r="D9" s="358"/>
      <c r="E9" s="358"/>
      <c r="F9" s="358"/>
      <c r="G9" s="358"/>
      <c r="H9" s="359"/>
      <c r="I9" s="9" t="s">
        <v>376</v>
      </c>
      <c r="J9" s="38"/>
      <c r="K9" s="20" t="str">
        <f>IF(I9="long-term","2",IF(I9="short-term","1",IF(I9="","")))</f>
        <v>1</v>
      </c>
      <c r="L9" s="38"/>
      <c r="N9">
        <v>2</v>
      </c>
    </row>
    <row r="10" spans="1:16" x14ac:dyDescent="0.25">
      <c r="A10" s="39"/>
      <c r="B10" s="40"/>
      <c r="C10" s="40"/>
      <c r="D10" s="40"/>
      <c r="E10" s="40"/>
      <c r="F10" s="40"/>
      <c r="G10" s="40"/>
      <c r="H10" s="40"/>
      <c r="I10" s="38"/>
      <c r="J10" s="38"/>
      <c r="K10" s="38"/>
      <c r="L10" s="38"/>
    </row>
    <row r="11" spans="1:16" ht="23.45" customHeight="1" x14ac:dyDescent="0.25">
      <c r="A11" s="349" t="s">
        <v>377</v>
      </c>
      <c r="B11" s="350"/>
      <c r="C11" s="350"/>
      <c r="D11" s="350"/>
      <c r="E11" s="350"/>
      <c r="F11" s="350"/>
      <c r="G11" s="350"/>
      <c r="H11" s="351"/>
      <c r="I11" s="14"/>
      <c r="J11" s="38"/>
      <c r="K11" s="20"/>
      <c r="L11" s="38"/>
      <c r="N11">
        <v>0</v>
      </c>
    </row>
    <row r="12" spans="1:16" ht="27.95" customHeight="1" x14ac:dyDescent="0.25">
      <c r="A12" s="352" t="s">
        <v>378</v>
      </c>
      <c r="B12" s="353"/>
      <c r="C12" s="353"/>
      <c r="D12" s="353"/>
      <c r="E12" s="353"/>
      <c r="F12" s="353"/>
      <c r="G12" s="353"/>
      <c r="H12" s="31"/>
      <c r="I12" s="15"/>
      <c r="J12" s="38"/>
      <c r="K12" s="38"/>
      <c r="L12" s="38"/>
    </row>
    <row r="13" spans="1:16" x14ac:dyDescent="0.25">
      <c r="A13" s="10"/>
      <c r="B13" s="11"/>
      <c r="C13" s="11"/>
      <c r="D13" s="11"/>
      <c r="E13" s="11"/>
      <c r="F13" s="11"/>
      <c r="G13" s="11"/>
      <c r="H13" s="11"/>
      <c r="I13" s="15"/>
      <c r="J13" s="38"/>
      <c r="K13" s="38"/>
      <c r="L13" s="38"/>
    </row>
    <row r="14" spans="1:16" x14ac:dyDescent="0.25">
      <c r="A14" s="16" t="s">
        <v>379</v>
      </c>
      <c r="B14" s="17"/>
      <c r="C14" s="17"/>
      <c r="D14" s="17"/>
      <c r="E14" s="17"/>
      <c r="F14" s="17"/>
      <c r="G14" s="17"/>
      <c r="H14" s="17"/>
      <c r="I14" s="9"/>
      <c r="J14" s="38"/>
      <c r="K14" s="20"/>
      <c r="L14" s="38"/>
      <c r="N14">
        <v>0</v>
      </c>
    </row>
    <row r="15" spans="1:16" x14ac:dyDescent="0.25">
      <c r="A15" s="12"/>
      <c r="B15" s="13"/>
      <c r="C15" s="13"/>
      <c r="D15" s="13"/>
      <c r="E15" s="13"/>
      <c r="F15" s="13"/>
      <c r="G15" s="13"/>
      <c r="H15" s="13"/>
      <c r="I15" s="15"/>
      <c r="J15" s="38"/>
      <c r="K15" s="38"/>
      <c r="L15" s="38"/>
    </row>
    <row r="16" spans="1:16" x14ac:dyDescent="0.25">
      <c r="A16" s="18" t="s">
        <v>380</v>
      </c>
      <c r="B16" s="19"/>
      <c r="C16" s="19"/>
      <c r="D16" s="19"/>
      <c r="E16" s="19"/>
      <c r="F16" s="19"/>
      <c r="G16" s="19"/>
      <c r="H16" s="19"/>
      <c r="I16" s="9"/>
      <c r="J16" s="38"/>
      <c r="K16" s="20"/>
      <c r="L16" s="38"/>
      <c r="N16">
        <v>0</v>
      </c>
    </row>
    <row r="17" spans="1:12" x14ac:dyDescent="0.25">
      <c r="A17" s="38"/>
      <c r="B17" s="38"/>
      <c r="C17" s="38"/>
      <c r="D17" s="38"/>
      <c r="E17" s="38"/>
      <c r="F17" s="38"/>
      <c r="G17" s="38"/>
      <c r="H17" s="38"/>
      <c r="I17" s="38"/>
      <c r="J17" s="38"/>
      <c r="K17" s="38"/>
      <c r="L17" s="38"/>
    </row>
    <row r="18" spans="1:12" ht="14.45" customHeight="1" x14ac:dyDescent="0.25">
      <c r="A18" s="344" t="s">
        <v>381</v>
      </c>
      <c r="B18" s="345"/>
      <c r="C18" s="345"/>
      <c r="D18" s="345"/>
      <c r="E18" s="345"/>
      <c r="F18" s="345"/>
      <c r="G18" s="345"/>
      <c r="H18" s="346"/>
      <c r="I18" s="14"/>
      <c r="J18" s="38"/>
      <c r="K18" s="20"/>
      <c r="L18" s="38"/>
    </row>
    <row r="19" spans="1:12" x14ac:dyDescent="0.25">
      <c r="A19" s="361" t="s">
        <v>382</v>
      </c>
      <c r="B19" s="362"/>
      <c r="C19" s="362"/>
      <c r="D19" s="362"/>
      <c r="E19" s="362"/>
      <c r="F19" s="362"/>
      <c r="G19" s="362"/>
      <c r="H19" s="11"/>
      <c r="I19" s="15"/>
      <c r="J19" s="38"/>
      <c r="K19" s="38"/>
      <c r="L19" s="38"/>
    </row>
    <row r="20" spans="1:12" x14ac:dyDescent="0.25">
      <c r="A20" s="10"/>
      <c r="B20" s="11"/>
      <c r="C20" s="11"/>
      <c r="D20" s="11"/>
      <c r="E20" s="11"/>
      <c r="F20" s="11"/>
      <c r="G20" s="11"/>
      <c r="H20" s="11"/>
      <c r="I20" s="15"/>
      <c r="J20" s="38"/>
      <c r="K20" s="38"/>
      <c r="L20" s="38"/>
    </row>
    <row r="21" spans="1:12" x14ac:dyDescent="0.25">
      <c r="A21" s="16" t="s">
        <v>383</v>
      </c>
      <c r="B21" s="17"/>
      <c r="C21" s="17"/>
      <c r="D21" s="17"/>
      <c r="E21" s="17"/>
      <c r="F21" s="17"/>
      <c r="G21" s="17"/>
      <c r="H21" s="17"/>
      <c r="I21" s="9"/>
      <c r="J21" s="38"/>
      <c r="K21" s="20"/>
      <c r="L21" s="38"/>
    </row>
    <row r="22" spans="1:12" x14ac:dyDescent="0.25">
      <c r="A22" s="12"/>
      <c r="B22" s="13"/>
      <c r="C22" s="13"/>
      <c r="D22" s="13"/>
      <c r="E22" s="13"/>
      <c r="F22" s="13"/>
      <c r="G22" s="13"/>
      <c r="H22" s="13"/>
      <c r="I22" s="15"/>
      <c r="J22" s="38"/>
      <c r="K22" s="38"/>
      <c r="L22" s="38"/>
    </row>
    <row r="23" spans="1:12" x14ac:dyDescent="0.25">
      <c r="A23" s="18" t="s">
        <v>384</v>
      </c>
      <c r="B23" s="19"/>
      <c r="C23" s="19"/>
      <c r="D23" s="19"/>
      <c r="E23" s="19"/>
      <c r="F23" s="19"/>
      <c r="G23" s="19"/>
      <c r="H23" s="19"/>
      <c r="I23" s="9"/>
      <c r="J23" s="38"/>
      <c r="K23" s="20"/>
      <c r="L23" s="38"/>
    </row>
    <row r="24" spans="1:12" ht="15.75" thickBot="1" x14ac:dyDescent="0.3">
      <c r="A24" s="41"/>
      <c r="B24" s="41"/>
      <c r="C24" s="41"/>
      <c r="D24" s="41"/>
      <c r="E24" s="41"/>
      <c r="F24" s="41"/>
      <c r="G24" s="41"/>
      <c r="H24" s="41"/>
      <c r="I24" s="41"/>
      <c r="J24" s="41"/>
      <c r="K24" s="41"/>
      <c r="L24" s="41"/>
    </row>
    <row r="25" spans="1:12" x14ac:dyDescent="0.25">
      <c r="A25" s="38"/>
      <c r="B25" s="38"/>
      <c r="C25" s="38"/>
      <c r="D25" s="38"/>
      <c r="E25" s="38"/>
      <c r="F25" s="38"/>
      <c r="G25" s="38"/>
      <c r="H25" s="38"/>
      <c r="I25" s="38"/>
      <c r="J25" s="38"/>
      <c r="K25" s="38"/>
      <c r="L25" s="38"/>
    </row>
    <row r="26" spans="1:12" ht="18.75" x14ac:dyDescent="0.3">
      <c r="A26" s="37" t="s">
        <v>385</v>
      </c>
      <c r="B26" s="38"/>
      <c r="C26" s="38"/>
      <c r="D26" s="38"/>
      <c r="E26" s="38"/>
      <c r="F26" s="38"/>
      <c r="G26" s="38"/>
      <c r="H26" s="38"/>
      <c r="I26" s="38"/>
      <c r="J26" s="38"/>
      <c r="K26" s="38"/>
      <c r="L26" s="38"/>
    </row>
    <row r="27" spans="1:12" x14ac:dyDescent="0.25">
      <c r="A27" s="360" t="s">
        <v>386</v>
      </c>
      <c r="B27" s="259"/>
      <c r="C27" s="259"/>
      <c r="D27" s="259"/>
      <c r="E27" s="259"/>
      <c r="F27" s="259"/>
      <c r="G27" s="259"/>
      <c r="H27" s="259"/>
      <c r="I27" s="259"/>
      <c r="J27" s="38"/>
      <c r="K27" s="38"/>
      <c r="L27" s="38"/>
    </row>
    <row r="28" spans="1:12" x14ac:dyDescent="0.25">
      <c r="A28" s="39"/>
      <c r="B28" s="40"/>
      <c r="C28" s="40"/>
      <c r="D28" s="40"/>
      <c r="E28" s="40"/>
      <c r="F28" s="40"/>
      <c r="G28" s="40"/>
      <c r="H28" s="40"/>
      <c r="I28" s="38"/>
      <c r="J28" s="38"/>
      <c r="K28" t="s">
        <v>24</v>
      </c>
      <c r="L28" s="38"/>
    </row>
    <row r="29" spans="1:12" x14ac:dyDescent="0.25">
      <c r="A29" s="349" t="s">
        <v>387</v>
      </c>
      <c r="B29" s="350"/>
      <c r="C29" s="350"/>
      <c r="D29" s="350"/>
      <c r="E29" s="350"/>
      <c r="F29" s="350"/>
      <c r="G29" s="350"/>
      <c r="H29" s="351"/>
      <c r="I29" s="9"/>
      <c r="J29" s="38"/>
      <c r="K29" s="20"/>
      <c r="L29" s="38"/>
    </row>
    <row r="30" spans="1:12" ht="29.45" customHeight="1" x14ac:dyDescent="0.25">
      <c r="A30" s="352" t="s">
        <v>388</v>
      </c>
      <c r="B30" s="353"/>
      <c r="C30" s="353"/>
      <c r="D30" s="353"/>
      <c r="E30" s="353"/>
      <c r="F30" s="353"/>
      <c r="G30" s="353"/>
      <c r="H30" s="353"/>
      <c r="I30" s="15"/>
      <c r="J30" s="38"/>
      <c r="K30" s="38"/>
      <c r="L30" s="38"/>
    </row>
    <row r="31" spans="1:12" x14ac:dyDescent="0.25">
      <c r="A31" s="7"/>
      <c r="B31" s="8"/>
      <c r="C31" s="8"/>
      <c r="D31" s="8"/>
      <c r="E31" s="8"/>
      <c r="F31" s="8"/>
      <c r="G31" s="8"/>
      <c r="H31" s="8"/>
      <c r="I31" s="15"/>
      <c r="J31" s="38"/>
      <c r="K31" s="38"/>
      <c r="L31" s="38"/>
    </row>
    <row r="32" spans="1:12" x14ac:dyDescent="0.25">
      <c r="A32" s="354" t="s">
        <v>374</v>
      </c>
      <c r="B32" s="355"/>
      <c r="C32" s="355"/>
      <c r="D32" s="355"/>
      <c r="E32" s="355"/>
      <c r="F32" s="355"/>
      <c r="G32" s="355"/>
      <c r="H32" s="356"/>
      <c r="I32" s="9"/>
      <c r="J32" s="38"/>
      <c r="K32" s="20"/>
      <c r="L32" s="38"/>
    </row>
    <row r="33" spans="1:12" x14ac:dyDescent="0.25">
      <c r="A33" s="7"/>
      <c r="B33" s="8"/>
      <c r="C33" s="8"/>
      <c r="D33" s="8"/>
      <c r="E33" s="8"/>
      <c r="F33" s="8"/>
      <c r="G33" s="8"/>
      <c r="H33" s="8"/>
      <c r="I33" s="15"/>
      <c r="J33" s="38"/>
      <c r="K33" s="38"/>
      <c r="L33" s="38"/>
    </row>
    <row r="34" spans="1:12" x14ac:dyDescent="0.25">
      <c r="A34" s="357" t="s">
        <v>375</v>
      </c>
      <c r="B34" s="358"/>
      <c r="C34" s="358"/>
      <c r="D34" s="358"/>
      <c r="E34" s="358"/>
      <c r="F34" s="358"/>
      <c r="G34" s="358"/>
      <c r="H34" s="359"/>
      <c r="I34" s="9"/>
      <c r="J34" s="38"/>
      <c r="K34" s="20"/>
      <c r="L34" s="38"/>
    </row>
    <row r="35" spans="1:12" x14ac:dyDescent="0.25">
      <c r="A35" s="39"/>
      <c r="B35" s="40"/>
      <c r="C35" s="40"/>
      <c r="D35" s="40"/>
      <c r="E35" s="40"/>
      <c r="F35" s="40"/>
      <c r="G35" s="40"/>
      <c r="H35" s="40"/>
      <c r="I35" s="38"/>
      <c r="J35" s="38"/>
      <c r="K35" s="38"/>
      <c r="L35" s="38"/>
    </row>
    <row r="36" spans="1:12" x14ac:dyDescent="0.25">
      <c r="A36" s="349" t="s">
        <v>389</v>
      </c>
      <c r="B36" s="350"/>
      <c r="C36" s="350"/>
      <c r="D36" s="350"/>
      <c r="E36" s="350"/>
      <c r="F36" s="350"/>
      <c r="G36" s="350"/>
      <c r="H36" s="351"/>
      <c r="I36" s="14"/>
      <c r="J36" s="38"/>
      <c r="K36" s="20"/>
      <c r="L36" s="38"/>
    </row>
    <row r="37" spans="1:12" x14ac:dyDescent="0.25">
      <c r="A37" s="342" t="s">
        <v>390</v>
      </c>
      <c r="B37" s="343"/>
      <c r="C37" s="343"/>
      <c r="D37" s="343"/>
      <c r="E37" s="343"/>
      <c r="F37" s="343"/>
      <c r="G37" s="343"/>
      <c r="H37" s="31"/>
      <c r="I37" s="15"/>
      <c r="J37" s="38"/>
      <c r="K37" s="38"/>
      <c r="L37" s="38"/>
    </row>
    <row r="38" spans="1:12" x14ac:dyDescent="0.25">
      <c r="A38" s="10"/>
      <c r="B38" s="11"/>
      <c r="C38" s="11"/>
      <c r="D38" s="11"/>
      <c r="E38" s="11"/>
      <c r="F38" s="11"/>
      <c r="G38" s="11"/>
      <c r="H38" s="11"/>
      <c r="I38" s="15"/>
      <c r="J38" s="38"/>
      <c r="K38" s="38"/>
      <c r="L38" s="38"/>
    </row>
    <row r="39" spans="1:12" x14ac:dyDescent="0.25">
      <c r="A39" s="16" t="s">
        <v>379</v>
      </c>
      <c r="B39" s="17"/>
      <c r="C39" s="17"/>
      <c r="D39" s="17"/>
      <c r="E39" s="17"/>
      <c r="F39" s="17"/>
      <c r="G39" s="17"/>
      <c r="H39" s="17"/>
      <c r="I39" s="9"/>
      <c r="J39" s="38"/>
      <c r="K39" s="20"/>
      <c r="L39" s="38"/>
    </row>
    <row r="40" spans="1:12" x14ac:dyDescent="0.25">
      <c r="A40" s="12"/>
      <c r="B40" s="13"/>
      <c r="C40" s="13"/>
      <c r="D40" s="13"/>
      <c r="E40" s="13"/>
      <c r="F40" s="13"/>
      <c r="G40" s="13"/>
      <c r="H40" s="13"/>
      <c r="I40" s="15"/>
      <c r="J40" s="38"/>
      <c r="K40" s="38"/>
      <c r="L40" s="38"/>
    </row>
    <row r="41" spans="1:12" x14ac:dyDescent="0.25">
      <c r="A41" s="18" t="s">
        <v>380</v>
      </c>
      <c r="B41" s="19"/>
      <c r="C41" s="19"/>
      <c r="D41" s="19"/>
      <c r="E41" s="19"/>
      <c r="F41" s="19"/>
      <c r="G41" s="19"/>
      <c r="H41" s="19"/>
      <c r="I41" s="9"/>
      <c r="J41" s="38"/>
      <c r="K41" s="20"/>
      <c r="L41" s="38"/>
    </row>
    <row r="42" spans="1:12" x14ac:dyDescent="0.25">
      <c r="A42" s="38"/>
      <c r="B42" s="38"/>
      <c r="C42" s="38"/>
      <c r="D42" s="38"/>
      <c r="E42" s="38"/>
      <c r="F42" s="38"/>
      <c r="G42" s="38"/>
      <c r="H42" s="38"/>
      <c r="I42" s="38"/>
      <c r="J42" s="38"/>
      <c r="K42" s="38"/>
      <c r="L42" s="38"/>
    </row>
    <row r="43" spans="1:12" ht="30" customHeight="1" x14ac:dyDescent="0.25">
      <c r="A43" s="344" t="s">
        <v>391</v>
      </c>
      <c r="B43" s="345"/>
      <c r="C43" s="345"/>
      <c r="D43" s="345"/>
      <c r="E43" s="345"/>
      <c r="F43" s="345"/>
      <c r="G43" s="345"/>
      <c r="H43" s="346"/>
      <c r="I43" s="14"/>
      <c r="J43" s="38"/>
      <c r="K43" s="20"/>
      <c r="L43" s="38"/>
    </row>
    <row r="44" spans="1:12" ht="30" customHeight="1" x14ac:dyDescent="0.25">
      <c r="A44" s="347" t="s">
        <v>392</v>
      </c>
      <c r="B44" s="348"/>
      <c r="C44" s="348"/>
      <c r="D44" s="348"/>
      <c r="E44" s="348"/>
      <c r="F44" s="348"/>
      <c r="G44" s="348"/>
      <c r="H44" s="11"/>
      <c r="I44" s="15"/>
      <c r="J44" s="38"/>
      <c r="K44" s="38"/>
      <c r="L44" s="38"/>
    </row>
    <row r="45" spans="1:12" x14ac:dyDescent="0.25">
      <c r="A45" s="10"/>
      <c r="B45" s="11"/>
      <c r="C45" s="11"/>
      <c r="D45" s="11"/>
      <c r="E45" s="11"/>
      <c r="F45" s="11"/>
      <c r="G45" s="11"/>
      <c r="H45" s="11"/>
      <c r="I45" s="15"/>
      <c r="J45" s="38"/>
      <c r="K45" s="38"/>
      <c r="L45" s="38"/>
    </row>
    <row r="46" spans="1:12" x14ac:dyDescent="0.25">
      <c r="A46" s="16" t="s">
        <v>383</v>
      </c>
      <c r="B46" s="17"/>
      <c r="C46" s="17"/>
      <c r="D46" s="17"/>
      <c r="E46" s="17"/>
      <c r="F46" s="17"/>
      <c r="G46" s="17"/>
      <c r="H46" s="17"/>
      <c r="I46" s="9"/>
      <c r="J46" s="38"/>
      <c r="K46" s="20"/>
      <c r="L46" s="38"/>
    </row>
    <row r="47" spans="1:12" x14ac:dyDescent="0.25">
      <c r="A47" s="12"/>
      <c r="B47" s="13"/>
      <c r="C47" s="13"/>
      <c r="D47" s="13"/>
      <c r="E47" s="13"/>
      <c r="F47" s="13"/>
      <c r="G47" s="13"/>
      <c r="H47" s="13"/>
      <c r="I47" s="15"/>
      <c r="J47" s="38"/>
      <c r="K47" s="38"/>
      <c r="L47" s="38"/>
    </row>
    <row r="48" spans="1:12" x14ac:dyDescent="0.25">
      <c r="A48" s="18" t="s">
        <v>384</v>
      </c>
      <c r="B48" s="19"/>
      <c r="C48" s="19"/>
      <c r="D48" s="19"/>
      <c r="E48" s="19"/>
      <c r="F48" s="19"/>
      <c r="G48" s="19"/>
      <c r="H48" s="19"/>
      <c r="I48" s="9"/>
      <c r="J48" s="38"/>
      <c r="K48" s="20"/>
      <c r="L48" s="38"/>
    </row>
    <row r="49" spans="1:12" ht="15.75" thickBot="1" x14ac:dyDescent="0.3">
      <c r="A49" s="41"/>
      <c r="B49" s="41"/>
      <c r="C49" s="41"/>
      <c r="D49" s="41"/>
      <c r="E49" s="41"/>
      <c r="F49" s="41"/>
      <c r="G49" s="41"/>
      <c r="H49" s="41"/>
      <c r="I49" s="41"/>
      <c r="J49" s="41"/>
      <c r="K49" s="41"/>
      <c r="L49" s="41"/>
    </row>
    <row r="50" spans="1:12" x14ac:dyDescent="0.25">
      <c r="A50" s="38"/>
      <c r="B50" s="38"/>
      <c r="C50" s="38"/>
      <c r="D50" s="38"/>
      <c r="E50" s="38"/>
      <c r="F50" s="38"/>
      <c r="G50" s="38"/>
      <c r="H50" s="38"/>
      <c r="I50" s="38"/>
      <c r="J50" s="38"/>
      <c r="K50" s="38"/>
      <c r="L50" s="38"/>
    </row>
    <row r="51" spans="1:12" ht="18.75" x14ac:dyDescent="0.3">
      <c r="A51" s="37" t="s">
        <v>393</v>
      </c>
      <c r="B51" s="38"/>
      <c r="C51" s="38"/>
      <c r="D51" s="38"/>
      <c r="E51" s="38"/>
      <c r="F51" s="38"/>
      <c r="G51" s="38"/>
      <c r="H51" s="38"/>
      <c r="I51" s="38"/>
      <c r="J51" s="38"/>
      <c r="K51" s="38"/>
      <c r="L51" s="38"/>
    </row>
    <row r="52" spans="1:12" x14ac:dyDescent="0.25">
      <c r="A52" s="360" t="s">
        <v>394</v>
      </c>
      <c r="B52" s="259"/>
      <c r="C52" s="259"/>
      <c r="D52" s="259"/>
      <c r="E52" s="259"/>
      <c r="F52" s="259"/>
      <c r="G52" s="259"/>
      <c r="H52" s="259"/>
      <c r="I52" s="259"/>
      <c r="J52" s="38"/>
      <c r="K52" s="38"/>
      <c r="L52" s="38"/>
    </row>
    <row r="53" spans="1:12" x14ac:dyDescent="0.25">
      <c r="A53" s="39"/>
      <c r="B53" s="40"/>
      <c r="C53" s="40"/>
      <c r="D53" s="40"/>
      <c r="E53" s="40"/>
      <c r="F53" s="40"/>
      <c r="G53" s="40"/>
      <c r="H53" s="40"/>
      <c r="I53" s="38"/>
      <c r="J53" s="38"/>
      <c r="K53" t="s">
        <v>24</v>
      </c>
      <c r="L53" s="38"/>
    </row>
    <row r="54" spans="1:12" ht="30" customHeight="1" x14ac:dyDescent="0.25">
      <c r="A54" s="349" t="s">
        <v>395</v>
      </c>
      <c r="B54" s="350"/>
      <c r="C54" s="350"/>
      <c r="D54" s="350"/>
      <c r="E54" s="350"/>
      <c r="F54" s="350"/>
      <c r="G54" s="350"/>
      <c r="H54" s="351"/>
      <c r="I54" s="9"/>
      <c r="J54" s="38"/>
      <c r="K54" s="20"/>
      <c r="L54" s="38"/>
    </row>
    <row r="55" spans="1:12" x14ac:dyDescent="0.25">
      <c r="A55" s="352" t="s">
        <v>396</v>
      </c>
      <c r="B55" s="353"/>
      <c r="C55" s="353"/>
      <c r="D55" s="353"/>
      <c r="E55" s="353"/>
      <c r="F55" s="353"/>
      <c r="G55" s="353"/>
      <c r="H55" s="353"/>
      <c r="I55" s="15"/>
      <c r="J55" s="38"/>
      <c r="K55" s="38"/>
      <c r="L55" s="38"/>
    </row>
    <row r="56" spans="1:12" x14ac:dyDescent="0.25">
      <c r="A56" s="7"/>
      <c r="B56" s="8"/>
      <c r="C56" s="8"/>
      <c r="D56" s="8"/>
      <c r="E56" s="8"/>
      <c r="F56" s="8"/>
      <c r="G56" s="8"/>
      <c r="H56" s="8"/>
      <c r="I56" s="15"/>
      <c r="J56" s="38"/>
      <c r="K56" s="38"/>
      <c r="L56" s="38"/>
    </row>
    <row r="57" spans="1:12" x14ac:dyDescent="0.25">
      <c r="A57" s="354" t="s">
        <v>374</v>
      </c>
      <c r="B57" s="355"/>
      <c r="C57" s="355"/>
      <c r="D57" s="355"/>
      <c r="E57" s="355"/>
      <c r="F57" s="355"/>
      <c r="G57" s="355"/>
      <c r="H57" s="356"/>
      <c r="I57" s="9"/>
      <c r="J57" s="38"/>
      <c r="K57" s="20"/>
      <c r="L57" s="38"/>
    </row>
    <row r="58" spans="1:12" x14ac:dyDescent="0.25">
      <c r="A58" s="7"/>
      <c r="B58" s="8"/>
      <c r="C58" s="8"/>
      <c r="D58" s="8"/>
      <c r="E58" s="8"/>
      <c r="F58" s="8"/>
      <c r="G58" s="8"/>
      <c r="H58" s="8"/>
      <c r="I58" s="15"/>
      <c r="J58" s="38"/>
      <c r="K58" s="38"/>
      <c r="L58" s="38"/>
    </row>
    <row r="59" spans="1:12" ht="14.45" customHeight="1" x14ac:dyDescent="0.25">
      <c r="A59" s="357" t="s">
        <v>375</v>
      </c>
      <c r="B59" s="358"/>
      <c r="C59" s="358"/>
      <c r="D59" s="358"/>
      <c r="E59" s="358"/>
      <c r="F59" s="358"/>
      <c r="G59" s="358"/>
      <c r="H59" s="359"/>
      <c r="I59" s="9"/>
      <c r="J59" s="38"/>
      <c r="K59" s="20"/>
      <c r="L59" s="38"/>
    </row>
    <row r="60" spans="1:12" x14ac:dyDescent="0.25">
      <c r="A60" s="39"/>
      <c r="B60" s="40"/>
      <c r="C60" s="40"/>
      <c r="D60" s="40"/>
      <c r="E60" s="40"/>
      <c r="F60" s="40"/>
      <c r="G60" s="40"/>
      <c r="H60" s="40"/>
      <c r="I60" s="38"/>
      <c r="J60" s="38"/>
      <c r="K60" s="38"/>
      <c r="L60" s="38"/>
    </row>
    <row r="61" spans="1:12" x14ac:dyDescent="0.25">
      <c r="A61" s="349" t="s">
        <v>397</v>
      </c>
      <c r="B61" s="350"/>
      <c r="C61" s="350"/>
      <c r="D61" s="350"/>
      <c r="E61" s="350"/>
      <c r="F61" s="350"/>
      <c r="G61" s="350"/>
      <c r="H61" s="351"/>
      <c r="I61" s="14"/>
      <c r="J61" s="38"/>
      <c r="K61" s="20"/>
      <c r="L61" s="38"/>
    </row>
    <row r="62" spans="1:12" x14ac:dyDescent="0.25">
      <c r="A62" s="342" t="s">
        <v>396</v>
      </c>
      <c r="B62" s="343"/>
      <c r="C62" s="343"/>
      <c r="D62" s="343"/>
      <c r="E62" s="343"/>
      <c r="F62" s="343"/>
      <c r="G62" s="343"/>
      <c r="H62" s="31"/>
      <c r="I62" s="15"/>
      <c r="J62" s="38"/>
      <c r="K62" s="38"/>
      <c r="L62" s="38"/>
    </row>
    <row r="63" spans="1:12" x14ac:dyDescent="0.25">
      <c r="A63" s="10"/>
      <c r="B63" s="11"/>
      <c r="C63" s="11"/>
      <c r="D63" s="11"/>
      <c r="E63" s="11"/>
      <c r="F63" s="11"/>
      <c r="G63" s="11"/>
      <c r="H63" s="11"/>
      <c r="I63" s="15"/>
      <c r="J63" s="38"/>
      <c r="K63" s="38"/>
      <c r="L63" s="38"/>
    </row>
    <row r="64" spans="1:12" x14ac:dyDescent="0.25">
      <c r="A64" s="16" t="s">
        <v>379</v>
      </c>
      <c r="B64" s="17"/>
      <c r="C64" s="17"/>
      <c r="D64" s="17"/>
      <c r="E64" s="17"/>
      <c r="F64" s="17"/>
      <c r="G64" s="17"/>
      <c r="H64" s="17"/>
      <c r="I64" s="9"/>
      <c r="J64" s="38"/>
      <c r="K64" s="20"/>
      <c r="L64" s="38"/>
    </row>
    <row r="65" spans="1:12" x14ac:dyDescent="0.25">
      <c r="A65" s="12"/>
      <c r="B65" s="13"/>
      <c r="C65" s="13"/>
      <c r="D65" s="13"/>
      <c r="E65" s="13"/>
      <c r="F65" s="13"/>
      <c r="G65" s="13"/>
      <c r="H65" s="13"/>
      <c r="I65" s="15"/>
      <c r="J65" s="38"/>
      <c r="K65" s="38"/>
      <c r="L65" s="38"/>
    </row>
    <row r="66" spans="1:12" x14ac:dyDescent="0.25">
      <c r="A66" s="18" t="s">
        <v>380</v>
      </c>
      <c r="B66" s="19"/>
      <c r="C66" s="19"/>
      <c r="D66" s="19"/>
      <c r="E66" s="19"/>
      <c r="F66" s="19"/>
      <c r="G66" s="19"/>
      <c r="H66" s="19"/>
      <c r="I66" s="9"/>
      <c r="J66" s="38"/>
      <c r="K66" s="20"/>
      <c r="L66" s="38"/>
    </row>
    <row r="67" spans="1:12" ht="14.45" customHeight="1" thickBot="1" x14ac:dyDescent="0.3">
      <c r="A67" s="41"/>
      <c r="B67" s="41"/>
      <c r="C67" s="41"/>
      <c r="D67" s="41"/>
      <c r="E67" s="41"/>
      <c r="F67" s="41"/>
      <c r="G67" s="41"/>
      <c r="H67" s="41"/>
      <c r="I67" s="41"/>
      <c r="J67" s="41"/>
      <c r="K67" s="41"/>
      <c r="L67" s="41"/>
    </row>
    <row r="68" spans="1:12" ht="14.45" customHeight="1" x14ac:dyDescent="0.25">
      <c r="A68" s="38"/>
      <c r="B68" s="38"/>
      <c r="C68" s="38"/>
      <c r="D68" s="38"/>
      <c r="E68" s="38"/>
      <c r="F68" s="38"/>
      <c r="G68" s="38"/>
      <c r="H68" s="38"/>
      <c r="I68" s="38"/>
      <c r="J68" s="38"/>
      <c r="K68" s="38"/>
      <c r="L68" s="38"/>
    </row>
    <row r="69" spans="1:12" ht="18.75" x14ac:dyDescent="0.3">
      <c r="A69" s="37" t="s">
        <v>298</v>
      </c>
      <c r="B69" s="38"/>
      <c r="C69" s="38"/>
      <c r="D69" s="38"/>
      <c r="E69" s="38"/>
      <c r="F69" s="38"/>
      <c r="G69" s="38"/>
      <c r="H69" s="38"/>
      <c r="I69" s="38"/>
      <c r="J69" s="38"/>
      <c r="K69" s="38"/>
      <c r="L69" s="38"/>
    </row>
    <row r="70" spans="1:12" ht="29.1" customHeight="1" x14ac:dyDescent="0.25">
      <c r="A70" s="360" t="s">
        <v>398</v>
      </c>
      <c r="B70" s="259"/>
      <c r="C70" s="259"/>
      <c r="D70" s="259"/>
      <c r="E70" s="259"/>
      <c r="F70" s="259"/>
      <c r="G70" s="259"/>
      <c r="H70" s="259"/>
      <c r="I70" s="259"/>
      <c r="J70" s="38"/>
      <c r="K70" s="38"/>
      <c r="L70" s="38"/>
    </row>
    <row r="71" spans="1:12" x14ac:dyDescent="0.25">
      <c r="A71" s="39"/>
      <c r="B71" s="40"/>
      <c r="C71" s="40"/>
      <c r="D71" s="40"/>
      <c r="E71" s="40"/>
      <c r="F71" s="40"/>
      <c r="G71" s="40"/>
      <c r="H71" s="40"/>
      <c r="I71" s="38"/>
      <c r="J71" s="38"/>
      <c r="K71" t="s">
        <v>24</v>
      </c>
      <c r="L71" s="38"/>
    </row>
    <row r="72" spans="1:12" ht="29.1" customHeight="1" x14ac:dyDescent="0.25">
      <c r="A72" s="349" t="s">
        <v>399</v>
      </c>
      <c r="B72" s="350"/>
      <c r="C72" s="350"/>
      <c r="D72" s="350"/>
      <c r="E72" s="350"/>
      <c r="F72" s="350"/>
      <c r="G72" s="350"/>
      <c r="H72" s="351"/>
      <c r="I72" s="9"/>
      <c r="J72" s="38"/>
      <c r="K72" s="20"/>
      <c r="L72" s="38"/>
    </row>
    <row r="73" spans="1:12" x14ac:dyDescent="0.25">
      <c r="A73" s="352" t="s">
        <v>396</v>
      </c>
      <c r="B73" s="353"/>
      <c r="C73" s="353"/>
      <c r="D73" s="353"/>
      <c r="E73" s="353"/>
      <c r="F73" s="353"/>
      <c r="G73" s="353"/>
      <c r="H73" s="353"/>
      <c r="I73" s="15"/>
      <c r="J73" s="38"/>
      <c r="K73" s="38"/>
      <c r="L73" s="38"/>
    </row>
    <row r="74" spans="1:12" x14ac:dyDescent="0.25">
      <c r="A74" s="7"/>
      <c r="B74" s="8"/>
      <c r="C74" s="8"/>
      <c r="D74" s="8"/>
      <c r="E74" s="8"/>
      <c r="F74" s="8"/>
      <c r="G74" s="8"/>
      <c r="H74" s="8"/>
      <c r="I74" s="15"/>
      <c r="J74" s="38"/>
      <c r="K74" s="38"/>
      <c r="L74" s="38"/>
    </row>
    <row r="75" spans="1:12" x14ac:dyDescent="0.25">
      <c r="A75" s="354" t="s">
        <v>374</v>
      </c>
      <c r="B75" s="355"/>
      <c r="C75" s="355"/>
      <c r="D75" s="355"/>
      <c r="E75" s="355"/>
      <c r="F75" s="355"/>
      <c r="G75" s="355"/>
      <c r="H75" s="356"/>
      <c r="I75" s="9"/>
      <c r="J75" s="38"/>
      <c r="K75" s="20"/>
      <c r="L75" s="38"/>
    </row>
    <row r="76" spans="1:12" x14ac:dyDescent="0.25">
      <c r="A76" s="7"/>
      <c r="B76" s="8"/>
      <c r="C76" s="8"/>
      <c r="D76" s="8"/>
      <c r="E76" s="8"/>
      <c r="F76" s="8"/>
      <c r="G76" s="8"/>
      <c r="H76" s="8"/>
      <c r="I76" s="15"/>
      <c r="J76" s="38"/>
      <c r="K76" s="38"/>
      <c r="L76" s="38"/>
    </row>
    <row r="77" spans="1:12" x14ac:dyDescent="0.25">
      <c r="A77" s="357" t="s">
        <v>375</v>
      </c>
      <c r="B77" s="358"/>
      <c r="C77" s="358"/>
      <c r="D77" s="358"/>
      <c r="E77" s="358"/>
      <c r="F77" s="358"/>
      <c r="G77" s="358"/>
      <c r="H77" s="359"/>
      <c r="I77" s="9"/>
      <c r="J77" s="38"/>
      <c r="K77" s="20"/>
      <c r="L77" s="38"/>
    </row>
    <row r="78" spans="1:12" x14ac:dyDescent="0.25">
      <c r="A78" s="39"/>
      <c r="B78" s="40"/>
      <c r="C78" s="40"/>
      <c r="D78" s="40"/>
      <c r="E78" s="40"/>
      <c r="F78" s="40"/>
      <c r="G78" s="40"/>
      <c r="H78" s="40"/>
      <c r="I78" s="38"/>
      <c r="J78" s="38"/>
      <c r="K78" s="38"/>
      <c r="L78" s="38"/>
    </row>
    <row r="79" spans="1:12" ht="29.1" customHeight="1" x14ac:dyDescent="0.25">
      <c r="A79" s="349" t="s">
        <v>400</v>
      </c>
      <c r="B79" s="350"/>
      <c r="C79" s="350"/>
      <c r="D79" s="350"/>
      <c r="E79" s="350"/>
      <c r="F79" s="350"/>
      <c r="G79" s="350"/>
      <c r="H79" s="351"/>
      <c r="I79" s="14"/>
      <c r="J79" s="38"/>
      <c r="K79" s="20"/>
      <c r="L79" s="38"/>
    </row>
    <row r="80" spans="1:12" x14ac:dyDescent="0.25">
      <c r="A80" s="342" t="s">
        <v>396</v>
      </c>
      <c r="B80" s="343"/>
      <c r="C80" s="343"/>
      <c r="D80" s="343"/>
      <c r="E80" s="343"/>
      <c r="F80" s="343"/>
      <c r="G80" s="343"/>
      <c r="H80" s="31"/>
      <c r="I80" s="15"/>
      <c r="J80" s="38"/>
      <c r="K80" s="38"/>
      <c r="L80" s="38"/>
    </row>
    <row r="81" spans="1:12" x14ac:dyDescent="0.25">
      <c r="A81" s="10"/>
      <c r="B81" s="11"/>
      <c r="C81" s="11"/>
      <c r="D81" s="11"/>
      <c r="E81" s="11"/>
      <c r="F81" s="11"/>
      <c r="G81" s="11"/>
      <c r="H81" s="11"/>
      <c r="I81" s="15"/>
      <c r="J81" s="38"/>
      <c r="K81" s="38"/>
      <c r="L81" s="38"/>
    </row>
    <row r="82" spans="1:12" x14ac:dyDescent="0.25">
      <c r="A82" s="16" t="s">
        <v>379</v>
      </c>
      <c r="B82" s="17"/>
      <c r="C82" s="17"/>
      <c r="D82" s="17"/>
      <c r="E82" s="17"/>
      <c r="F82" s="17"/>
      <c r="G82" s="17"/>
      <c r="H82" s="17"/>
      <c r="I82" s="9"/>
      <c r="J82" s="38"/>
      <c r="K82" s="20"/>
      <c r="L82" s="38"/>
    </row>
    <row r="83" spans="1:12" x14ac:dyDescent="0.25">
      <c r="A83" s="12"/>
      <c r="B83" s="13"/>
      <c r="C83" s="13"/>
      <c r="D83" s="13"/>
      <c r="E83" s="13"/>
      <c r="F83" s="13"/>
      <c r="G83" s="13"/>
      <c r="H83" s="13"/>
      <c r="I83" s="15"/>
      <c r="J83" s="38"/>
      <c r="K83" s="38"/>
      <c r="L83" s="38"/>
    </row>
    <row r="84" spans="1:12" x14ac:dyDescent="0.25">
      <c r="A84" s="18" t="s">
        <v>380</v>
      </c>
      <c r="B84" s="19"/>
      <c r="C84" s="19"/>
      <c r="D84" s="19"/>
      <c r="E84" s="19"/>
      <c r="F84" s="19"/>
      <c r="G84" s="19"/>
      <c r="H84" s="19"/>
      <c r="I84" s="9"/>
      <c r="J84" s="38"/>
      <c r="K84" s="20"/>
      <c r="L84" s="38"/>
    </row>
    <row r="85" spans="1:12" x14ac:dyDescent="0.25">
      <c r="A85" s="38"/>
      <c r="B85" s="38"/>
      <c r="C85" s="38"/>
      <c r="D85" s="38"/>
      <c r="E85" s="38"/>
      <c r="F85" s="38"/>
      <c r="G85" s="38"/>
      <c r="H85" s="38"/>
      <c r="I85" s="38"/>
      <c r="J85" s="38"/>
      <c r="K85" s="38"/>
      <c r="L85" s="38"/>
    </row>
    <row r="86" spans="1:12" x14ac:dyDescent="0.25">
      <c r="A86" s="344" t="s">
        <v>401</v>
      </c>
      <c r="B86" s="345"/>
      <c r="C86" s="345"/>
      <c r="D86" s="345"/>
      <c r="E86" s="345"/>
      <c r="F86" s="345"/>
      <c r="G86" s="345"/>
      <c r="H86" s="346"/>
      <c r="I86" s="14"/>
      <c r="J86" s="38"/>
      <c r="K86" s="20"/>
      <c r="L86" s="38"/>
    </row>
    <row r="87" spans="1:12" x14ac:dyDescent="0.25">
      <c r="A87" s="347" t="s">
        <v>382</v>
      </c>
      <c r="B87" s="348"/>
      <c r="C87" s="348"/>
      <c r="D87" s="348"/>
      <c r="E87" s="348"/>
      <c r="F87" s="348"/>
      <c r="G87" s="348"/>
      <c r="H87" s="11"/>
      <c r="I87" s="15"/>
      <c r="J87" s="38"/>
      <c r="K87" s="38"/>
      <c r="L87" s="38"/>
    </row>
    <row r="88" spans="1:12" x14ac:dyDescent="0.25">
      <c r="A88" s="10"/>
      <c r="B88" s="11"/>
      <c r="C88" s="11"/>
      <c r="D88" s="11"/>
      <c r="E88" s="11"/>
      <c r="F88" s="11"/>
      <c r="G88" s="11"/>
      <c r="H88" s="11"/>
      <c r="I88" s="15"/>
      <c r="J88" s="38"/>
      <c r="K88" s="38"/>
      <c r="L88" s="38"/>
    </row>
    <row r="89" spans="1:12" x14ac:dyDescent="0.25">
      <c r="A89" s="16" t="s">
        <v>383</v>
      </c>
      <c r="B89" s="17"/>
      <c r="C89" s="17"/>
      <c r="D89" s="17"/>
      <c r="E89" s="17"/>
      <c r="F89" s="17"/>
      <c r="G89" s="17"/>
      <c r="H89" s="17"/>
      <c r="I89" s="9"/>
      <c r="J89" s="38"/>
      <c r="K89" s="20"/>
      <c r="L89" s="38"/>
    </row>
    <row r="90" spans="1:12" x14ac:dyDescent="0.25">
      <c r="A90" s="12"/>
      <c r="B90" s="13"/>
      <c r="C90" s="13"/>
      <c r="D90" s="13"/>
      <c r="E90" s="13"/>
      <c r="F90" s="13"/>
      <c r="G90" s="13"/>
      <c r="H90" s="13"/>
      <c r="I90" s="15"/>
      <c r="J90" s="38"/>
      <c r="K90" s="38"/>
      <c r="L90" s="38"/>
    </row>
    <row r="91" spans="1:12" x14ac:dyDescent="0.25">
      <c r="A91" s="18" t="s">
        <v>384</v>
      </c>
      <c r="B91" s="19"/>
      <c r="C91" s="19"/>
      <c r="D91" s="19"/>
      <c r="E91" s="19"/>
      <c r="F91" s="19"/>
      <c r="G91" s="19"/>
      <c r="H91" s="19"/>
      <c r="I91" s="9"/>
      <c r="J91" s="38"/>
      <c r="K91" s="20"/>
      <c r="L91" s="38"/>
    </row>
    <row r="92" spans="1:12" x14ac:dyDescent="0.25">
      <c r="A92" s="38"/>
      <c r="B92" s="38"/>
      <c r="C92" s="38"/>
      <c r="D92" s="38"/>
      <c r="E92" s="38"/>
      <c r="F92" s="38"/>
      <c r="G92" s="38"/>
      <c r="H92" s="38"/>
      <c r="I92" s="38"/>
      <c r="J92" s="38"/>
      <c r="K92" s="38"/>
      <c r="L92" s="38"/>
    </row>
    <row r="96" spans="1:12" x14ac:dyDescent="0.25">
      <c r="A96" t="s">
        <v>402</v>
      </c>
    </row>
    <row r="97" spans="1:1" x14ac:dyDescent="0.25">
      <c r="A97" t="s">
        <v>403</v>
      </c>
    </row>
    <row r="98" spans="1:1" x14ac:dyDescent="0.25">
      <c r="A98" t="s">
        <v>404</v>
      </c>
    </row>
    <row r="100" spans="1:1" x14ac:dyDescent="0.25">
      <c r="A100" t="s">
        <v>405</v>
      </c>
    </row>
    <row r="104" spans="1:1" x14ac:dyDescent="0.25">
      <c r="A104" t="s">
        <v>406</v>
      </c>
    </row>
    <row r="105" spans="1:1" x14ac:dyDescent="0.25">
      <c r="A105" t="s">
        <v>407</v>
      </c>
    </row>
    <row r="108" spans="1:1" x14ac:dyDescent="0.25">
      <c r="A108" t="s">
        <v>408</v>
      </c>
    </row>
    <row r="113" spans="1:1" x14ac:dyDescent="0.25">
      <c r="A113" t="s">
        <v>409</v>
      </c>
    </row>
    <row r="114" spans="1:1" x14ac:dyDescent="0.25">
      <c r="A114" t="s">
        <v>410</v>
      </c>
    </row>
    <row r="115" spans="1:1" x14ac:dyDescent="0.25">
      <c r="A115" t="s">
        <v>411</v>
      </c>
    </row>
    <row r="116" spans="1:1" x14ac:dyDescent="0.25">
      <c r="A116" t="s">
        <v>412</v>
      </c>
    </row>
    <row r="118" spans="1:1" x14ac:dyDescent="0.25">
      <c r="A118" t="s">
        <v>120</v>
      </c>
    </row>
  </sheetData>
  <mergeCells count="35">
    <mergeCell ref="A2:I2"/>
    <mergeCell ref="A27:I27"/>
    <mergeCell ref="A30:H30"/>
    <mergeCell ref="A32:H32"/>
    <mergeCell ref="A34:H34"/>
    <mergeCell ref="A12:G12"/>
    <mergeCell ref="A18:H18"/>
    <mergeCell ref="A19:G19"/>
    <mergeCell ref="A5:H5"/>
    <mergeCell ref="A29:H29"/>
    <mergeCell ref="A4:H4"/>
    <mergeCell ref="A7:H7"/>
    <mergeCell ref="A9:H9"/>
    <mergeCell ref="A11:H11"/>
    <mergeCell ref="A6:G6"/>
    <mergeCell ref="A52:I52"/>
    <mergeCell ref="A54:H54"/>
    <mergeCell ref="A55:H55"/>
    <mergeCell ref="A44:G44"/>
    <mergeCell ref="A36:H36"/>
    <mergeCell ref="A37:G37"/>
    <mergeCell ref="A43:H43"/>
    <mergeCell ref="A70:I70"/>
    <mergeCell ref="A57:H57"/>
    <mergeCell ref="A59:H59"/>
    <mergeCell ref="A61:H61"/>
    <mergeCell ref="A62:G62"/>
    <mergeCell ref="A80:G80"/>
    <mergeCell ref="A86:H86"/>
    <mergeCell ref="A87:G87"/>
    <mergeCell ref="A72:H72"/>
    <mergeCell ref="A73:H73"/>
    <mergeCell ref="A75:H75"/>
    <mergeCell ref="A77:H77"/>
    <mergeCell ref="A79:H79"/>
  </mergeCells>
  <pageMargins left="0.7" right="0.7" top="0.75" bottom="0.75" header="0.3" footer="0.3"/>
  <pageSetup orientation="portrait" r:id="rId1"/>
  <extLst>
    <ext xmlns:x14="http://schemas.microsoft.com/office/spreadsheetml/2009/9/main" uri="{CCE6A557-97BC-4b89-ADB6-D9C93CAAB3DF}">
      <x14:dataValidations xmlns:xm="http://schemas.microsoft.com/office/excel/2006/main" count="2">
        <x14:dataValidation type="list" allowBlank="1" showInputMessage="1" showErrorMessage="1">
          <x14:formula1>
            <xm:f>'Drop downs'!$A$2:$A$6</xm:f>
          </x14:formula1>
          <xm:sqref>I4</xm:sqref>
        </x14:dataValidation>
        <x14:dataValidation type="list" allowBlank="1" showInputMessage="1" showErrorMessage="1">
          <x14:formula1>
            <xm:f>'Drop downs'!$G$2:$G$3</xm:f>
          </x14:formula1>
          <xm:sqref>I9</xm:sqref>
        </x14:dataValidation>
      </x14:dataValidations>
    </ext>
  </extLst>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tabColor theme="9" tint="0.59999389629810485"/>
  </sheetPr>
  <dimension ref="A1:R131"/>
  <sheetViews>
    <sheetView zoomScale="110" zoomScaleNormal="110" workbookViewId="0">
      <selection activeCell="J4" sqref="J4"/>
    </sheetView>
  </sheetViews>
  <sheetFormatPr defaultRowHeight="15" x14ac:dyDescent="0.25"/>
  <cols>
    <col min="1" max="1" width="12.85546875" customWidth="1"/>
    <col min="7" max="7" width="12.140625" customWidth="1"/>
    <col min="9" max="9" width="16.5703125" customWidth="1"/>
    <col min="10" max="10" width="15.140625" customWidth="1"/>
  </cols>
  <sheetData>
    <row r="1" spans="1:18" ht="18.75" x14ac:dyDescent="0.3">
      <c r="A1" s="59" t="s">
        <v>301</v>
      </c>
      <c r="B1" s="44"/>
      <c r="C1" s="44"/>
      <c r="D1" s="44"/>
      <c r="E1" s="44"/>
      <c r="F1" s="44"/>
      <c r="G1" s="44"/>
      <c r="H1" s="44"/>
      <c r="I1" s="44"/>
      <c r="J1" s="44"/>
      <c r="K1" s="44"/>
      <c r="L1" s="44"/>
    </row>
    <row r="2" spans="1:18" x14ac:dyDescent="0.25">
      <c r="A2" s="365" t="s">
        <v>413</v>
      </c>
      <c r="B2" s="366"/>
      <c r="C2" s="366"/>
      <c r="D2" s="366"/>
      <c r="E2" s="366"/>
      <c r="F2" s="366"/>
      <c r="G2" s="366"/>
      <c r="H2" s="366"/>
      <c r="I2" s="367"/>
      <c r="J2" s="44"/>
      <c r="K2" s="44"/>
      <c r="L2" s="44"/>
    </row>
    <row r="3" spans="1:18" x14ac:dyDescent="0.25">
      <c r="A3" s="44"/>
      <c r="B3" s="44"/>
      <c r="C3" s="44"/>
      <c r="D3" s="44"/>
      <c r="E3" s="44"/>
      <c r="F3" s="44"/>
      <c r="G3" s="44"/>
      <c r="H3" s="44"/>
      <c r="I3" s="44"/>
      <c r="J3" s="44"/>
      <c r="K3" s="44" t="s">
        <v>24</v>
      </c>
      <c r="L3" s="44"/>
      <c r="R3" t="s">
        <v>414</v>
      </c>
    </row>
    <row r="4" spans="1:18" x14ac:dyDescent="0.25">
      <c r="A4" s="42" t="s">
        <v>415</v>
      </c>
      <c r="B4" s="43"/>
      <c r="C4" s="43"/>
      <c r="D4" s="43"/>
      <c r="E4" s="43"/>
      <c r="F4" s="43"/>
      <c r="G4" s="43"/>
      <c r="H4" s="43"/>
      <c r="I4" s="9" t="s">
        <v>416</v>
      </c>
      <c r="J4" s="44"/>
      <c r="K4" s="20">
        <f>IF(I4="yes",2,0)</f>
        <v>0</v>
      </c>
      <c r="L4" s="44"/>
    </row>
    <row r="5" spans="1:18" x14ac:dyDescent="0.25">
      <c r="A5" s="50" t="str">
        <f>IF(I4="no change or n/a", "Go to question 2", IF(I4="","","Please specify"))</f>
        <v>Please specify</v>
      </c>
      <c r="B5" s="61"/>
      <c r="C5" s="61"/>
      <c r="D5" s="11"/>
      <c r="E5" s="11"/>
      <c r="F5" s="11"/>
      <c r="G5" s="11"/>
      <c r="H5" s="11"/>
      <c r="I5" s="15"/>
      <c r="J5" s="44"/>
      <c r="K5" s="44"/>
      <c r="L5" s="44"/>
    </row>
    <row r="6" spans="1:18" x14ac:dyDescent="0.25">
      <c r="A6" s="60" t="str">
        <f>IF(A5="Please specify", "Tick one or more as appropriate","")</f>
        <v>Tick one or more as appropriate</v>
      </c>
      <c r="B6" s="11"/>
      <c r="C6" s="11"/>
      <c r="D6" s="11"/>
      <c r="E6" s="11"/>
      <c r="F6" s="11"/>
      <c r="G6" s="11"/>
      <c r="H6" s="11"/>
      <c r="I6" s="15"/>
      <c r="J6" s="44"/>
      <c r="K6" s="44"/>
      <c r="L6" s="44"/>
      <c r="R6" t="b">
        <v>0</v>
      </c>
    </row>
    <row r="7" spans="1:18" x14ac:dyDescent="0.25">
      <c r="A7" s="10"/>
      <c r="B7" s="11"/>
      <c r="C7" s="11"/>
      <c r="D7" s="11"/>
      <c r="E7" s="11"/>
      <c r="F7" s="11"/>
      <c r="G7" s="11"/>
      <c r="H7" s="11"/>
      <c r="I7" s="15"/>
      <c r="J7" s="44"/>
      <c r="K7" s="45">
        <f>IF(R6,1,0)</f>
        <v>0</v>
      </c>
      <c r="L7" s="44"/>
      <c r="R7" t="b">
        <v>0</v>
      </c>
    </row>
    <row r="8" spans="1:18" x14ac:dyDescent="0.25">
      <c r="A8" s="10"/>
      <c r="B8" s="11"/>
      <c r="C8" s="11"/>
      <c r="D8" s="11"/>
      <c r="E8" s="11"/>
      <c r="F8" s="11"/>
      <c r="G8" s="11"/>
      <c r="H8" s="11"/>
      <c r="I8" s="15"/>
      <c r="J8" s="44"/>
      <c r="K8" s="46">
        <f>IF(R7,1,0)</f>
        <v>0</v>
      </c>
      <c r="L8" s="44"/>
      <c r="R8" t="b">
        <v>0</v>
      </c>
    </row>
    <row r="9" spans="1:18" x14ac:dyDescent="0.25">
      <c r="A9" s="10"/>
      <c r="B9" s="11"/>
      <c r="C9" s="11"/>
      <c r="D9" s="11"/>
      <c r="E9" s="11"/>
      <c r="F9" s="11"/>
      <c r="G9" s="11"/>
      <c r="H9" s="11"/>
      <c r="I9" s="15"/>
      <c r="J9" s="44"/>
      <c r="K9" s="46">
        <f>IF(R8,1,0)</f>
        <v>0</v>
      </c>
      <c r="L9" s="44"/>
      <c r="R9" t="b">
        <v>0</v>
      </c>
    </row>
    <row r="10" spans="1:18" x14ac:dyDescent="0.25">
      <c r="A10" s="10"/>
      <c r="B10" s="11"/>
      <c r="C10" s="11"/>
      <c r="D10" s="11"/>
      <c r="E10" s="11"/>
      <c r="F10" s="11"/>
      <c r="G10" s="11"/>
      <c r="H10" s="11"/>
      <c r="I10" s="15"/>
      <c r="J10" s="44"/>
      <c r="K10" s="47">
        <f>IF(R9,1,0)</f>
        <v>0</v>
      </c>
      <c r="L10" s="44"/>
    </row>
    <row r="11" spans="1:18" x14ac:dyDescent="0.25">
      <c r="A11" s="10"/>
      <c r="B11" s="11"/>
      <c r="C11" s="11"/>
      <c r="D11" s="11"/>
      <c r="E11" s="11"/>
      <c r="F11" s="11"/>
      <c r="G11" s="11"/>
      <c r="H11" s="11"/>
      <c r="I11" s="15"/>
      <c r="J11" s="44"/>
      <c r="K11" s="44"/>
      <c r="L11" s="44"/>
    </row>
    <row r="12" spans="1:18" x14ac:dyDescent="0.25">
      <c r="A12" s="10"/>
      <c r="B12" s="11"/>
      <c r="C12" s="11"/>
      <c r="D12" s="11"/>
      <c r="E12" s="11"/>
      <c r="F12" s="11"/>
      <c r="G12" s="11"/>
      <c r="H12" s="11"/>
      <c r="I12" s="15"/>
      <c r="J12" s="44"/>
      <c r="K12" s="44"/>
      <c r="L12" s="44"/>
    </row>
    <row r="13" spans="1:18" x14ac:dyDescent="0.25">
      <c r="A13" s="16" t="s">
        <v>417</v>
      </c>
      <c r="B13" s="11"/>
      <c r="C13" s="11"/>
      <c r="D13" s="11"/>
      <c r="E13" s="11"/>
      <c r="F13" s="11"/>
      <c r="G13" s="11"/>
      <c r="H13" s="11"/>
      <c r="I13" s="9">
        <v>2000</v>
      </c>
      <c r="J13" s="44"/>
      <c r="K13" s="20">
        <f>IF(I13&gt;250,1,0)</f>
        <v>1</v>
      </c>
      <c r="L13" s="44"/>
    </row>
    <row r="14" spans="1:18" x14ac:dyDescent="0.25">
      <c r="A14" s="10"/>
      <c r="B14" s="11"/>
      <c r="C14" s="11"/>
      <c r="D14" s="11"/>
      <c r="E14" s="11"/>
      <c r="F14" s="11"/>
      <c r="G14" s="11"/>
      <c r="H14" s="11"/>
      <c r="I14" s="15"/>
      <c r="J14" s="44"/>
      <c r="K14" s="44"/>
      <c r="L14" s="44"/>
    </row>
    <row r="15" spans="1:18" x14ac:dyDescent="0.25">
      <c r="A15" s="18" t="s">
        <v>418</v>
      </c>
      <c r="B15" s="19"/>
      <c r="C15" s="19"/>
      <c r="D15" s="19"/>
      <c r="E15" s="19"/>
      <c r="F15" s="19"/>
      <c r="G15" s="19"/>
      <c r="H15" s="19"/>
      <c r="I15" s="9" t="s">
        <v>36</v>
      </c>
      <c r="J15" s="44"/>
      <c r="K15" s="20">
        <f>IF(I15="yes",((K4+K13)*2),(K4+K13))</f>
        <v>2</v>
      </c>
      <c r="L15" s="44"/>
    </row>
    <row r="16" spans="1:18" x14ac:dyDescent="0.25">
      <c r="A16" s="44"/>
      <c r="B16" s="44"/>
      <c r="C16" s="44"/>
      <c r="D16" s="44"/>
      <c r="E16" s="44"/>
      <c r="F16" s="44"/>
      <c r="G16" s="44"/>
      <c r="H16" s="44"/>
      <c r="I16" s="44"/>
      <c r="J16" s="44"/>
      <c r="K16" s="44"/>
      <c r="L16" s="44"/>
    </row>
    <row r="17" spans="1:12" x14ac:dyDescent="0.25">
      <c r="A17" s="42" t="s">
        <v>419</v>
      </c>
      <c r="B17" s="43"/>
      <c r="C17" s="43"/>
      <c r="D17" s="43"/>
      <c r="E17" s="43"/>
      <c r="F17" s="43"/>
      <c r="G17" s="43"/>
      <c r="H17" s="43"/>
      <c r="I17" s="9" t="s">
        <v>36</v>
      </c>
      <c r="J17" s="44"/>
      <c r="K17" s="20">
        <f>IF(I17="yes",-2,0)</f>
        <v>-2</v>
      </c>
      <c r="L17" s="44"/>
    </row>
    <row r="18" spans="1:12" x14ac:dyDescent="0.25">
      <c r="A18" s="50" t="str">
        <f>IF(I17="yes","Please specify",IF(I17="","","Go to the question 3"))</f>
        <v>Please specify</v>
      </c>
      <c r="B18" s="11"/>
      <c r="C18" s="11"/>
      <c r="D18" s="11"/>
      <c r="E18" s="11"/>
      <c r="F18" s="11"/>
      <c r="G18" s="11"/>
      <c r="H18" s="11"/>
      <c r="I18" s="15"/>
      <c r="J18" s="44"/>
      <c r="K18" s="44"/>
      <c r="L18" s="44"/>
    </row>
    <row r="19" spans="1:12" x14ac:dyDescent="0.25">
      <c r="A19" s="16"/>
      <c r="B19" s="11"/>
      <c r="C19" s="11"/>
      <c r="D19" s="11"/>
      <c r="E19" s="11"/>
      <c r="F19" s="11"/>
      <c r="G19" s="11"/>
      <c r="H19" s="11"/>
      <c r="I19" s="15"/>
      <c r="J19" s="44"/>
      <c r="K19" s="44"/>
      <c r="L19" s="44"/>
    </row>
    <row r="20" spans="1:12" x14ac:dyDescent="0.25">
      <c r="A20" s="10"/>
      <c r="B20" s="11"/>
      <c r="C20" s="11"/>
      <c r="D20" s="11"/>
      <c r="E20" s="11"/>
      <c r="F20" s="11"/>
      <c r="G20" s="11"/>
      <c r="H20" s="11"/>
      <c r="I20" s="15"/>
      <c r="J20" s="44"/>
      <c r="K20" s="44"/>
      <c r="L20" s="44"/>
    </row>
    <row r="21" spans="1:12" x14ac:dyDescent="0.25">
      <c r="A21" s="10"/>
      <c r="B21" s="11"/>
      <c r="C21" s="11"/>
      <c r="D21" s="11"/>
      <c r="E21" s="11"/>
      <c r="F21" s="11"/>
      <c r="G21" s="11"/>
      <c r="H21" s="11"/>
      <c r="I21" s="15"/>
      <c r="J21" s="44"/>
      <c r="K21" s="44"/>
      <c r="L21" s="44"/>
    </row>
    <row r="22" spans="1:12" x14ac:dyDescent="0.25">
      <c r="A22" s="10"/>
      <c r="B22" s="11"/>
      <c r="C22" s="11"/>
      <c r="D22" s="11"/>
      <c r="E22" s="11"/>
      <c r="F22" s="11"/>
      <c r="G22" s="11"/>
      <c r="H22" s="11"/>
      <c r="I22" s="15"/>
      <c r="J22" s="44"/>
      <c r="K22" s="44"/>
      <c r="L22" s="44"/>
    </row>
    <row r="23" spans="1:12" x14ac:dyDescent="0.25">
      <c r="A23" s="16" t="s">
        <v>420</v>
      </c>
      <c r="B23" s="11"/>
      <c r="C23" s="11"/>
      <c r="D23" s="11"/>
      <c r="E23" s="11"/>
      <c r="F23" s="11"/>
      <c r="G23" s="11"/>
      <c r="H23" s="11"/>
      <c r="I23" s="9"/>
      <c r="J23" s="44"/>
      <c r="K23" s="20">
        <f>IF(I23&gt;250,-1,0)</f>
        <v>0</v>
      </c>
      <c r="L23" s="44"/>
    </row>
    <row r="24" spans="1:12" x14ac:dyDescent="0.25">
      <c r="A24" s="10"/>
      <c r="B24" s="11"/>
      <c r="C24" s="11"/>
      <c r="D24" s="11"/>
      <c r="E24" s="11"/>
      <c r="F24" s="11"/>
      <c r="G24" s="11"/>
      <c r="H24" s="11"/>
      <c r="I24" s="15"/>
      <c r="J24" s="44"/>
      <c r="K24" s="44"/>
      <c r="L24" s="44"/>
    </row>
    <row r="25" spans="1:12" x14ac:dyDescent="0.25">
      <c r="A25" s="16" t="s">
        <v>421</v>
      </c>
      <c r="B25" s="11"/>
      <c r="C25" s="11"/>
      <c r="D25" s="11"/>
      <c r="E25" s="11"/>
      <c r="F25" s="11"/>
      <c r="G25" s="11"/>
      <c r="H25" s="11"/>
      <c r="I25" s="9"/>
      <c r="J25" s="44"/>
      <c r="K25" s="20">
        <f>IF(I25="yes",((K17+K23)*2),(K17+K23))</f>
        <v>-2</v>
      </c>
      <c r="L25" s="44"/>
    </row>
    <row r="26" spans="1:12" x14ac:dyDescent="0.25">
      <c r="A26" s="18"/>
      <c r="B26" s="19"/>
      <c r="C26" s="19"/>
      <c r="D26" s="19"/>
      <c r="E26" s="19"/>
      <c r="F26" s="19"/>
      <c r="G26" s="19"/>
      <c r="H26" s="19"/>
      <c r="I26" s="52"/>
      <c r="J26" s="44"/>
      <c r="K26" s="44"/>
      <c r="L26" s="44"/>
    </row>
    <row r="27" spans="1:12" x14ac:dyDescent="0.25">
      <c r="A27" s="44"/>
      <c r="B27" s="44"/>
      <c r="C27" s="44"/>
      <c r="D27" s="44"/>
      <c r="E27" s="44"/>
      <c r="F27" s="44"/>
      <c r="G27" s="44"/>
      <c r="H27" s="44"/>
      <c r="I27" s="44"/>
      <c r="J27" s="44"/>
      <c r="K27" s="44"/>
      <c r="L27" s="44"/>
    </row>
    <row r="28" spans="1:12" x14ac:dyDescent="0.25">
      <c r="A28" s="42" t="s">
        <v>422</v>
      </c>
      <c r="B28" s="43"/>
      <c r="C28" s="43"/>
      <c r="D28" s="43"/>
      <c r="E28" s="43"/>
      <c r="F28" s="43"/>
      <c r="G28" s="43"/>
      <c r="H28" s="43"/>
      <c r="I28" s="9" t="s">
        <v>36</v>
      </c>
      <c r="J28" s="44"/>
      <c r="K28" s="44"/>
      <c r="L28" s="44"/>
    </row>
    <row r="29" spans="1:12" x14ac:dyDescent="0.25">
      <c r="A29" s="50" t="str">
        <f>IF(I28="yes","Please specify",IF(I28="","","Go to the next section"))</f>
        <v>Please specify</v>
      </c>
      <c r="B29" s="11"/>
      <c r="C29" s="11"/>
      <c r="D29" s="11"/>
      <c r="E29" s="11"/>
      <c r="F29" s="11"/>
      <c r="G29" s="11"/>
      <c r="H29" s="11"/>
      <c r="I29" s="15"/>
      <c r="J29" s="44"/>
      <c r="K29" s="44"/>
      <c r="L29" s="44"/>
    </row>
    <row r="30" spans="1:12" x14ac:dyDescent="0.25">
      <c r="A30" s="10"/>
      <c r="B30" s="11"/>
      <c r="C30" s="11"/>
      <c r="D30" s="11"/>
      <c r="E30" s="11"/>
      <c r="F30" s="11"/>
      <c r="G30" s="11"/>
      <c r="H30" s="11"/>
      <c r="I30" s="15"/>
      <c r="J30" s="44"/>
      <c r="K30" s="44"/>
      <c r="L30" s="44"/>
    </row>
    <row r="31" spans="1:12" x14ac:dyDescent="0.25">
      <c r="A31" s="10"/>
      <c r="B31" s="11"/>
      <c r="C31" s="11"/>
      <c r="D31" s="11"/>
      <c r="E31" s="11"/>
      <c r="F31" s="11"/>
      <c r="G31" s="11"/>
      <c r="H31" s="11"/>
      <c r="I31" s="15"/>
      <c r="J31" s="44"/>
      <c r="K31" s="44"/>
      <c r="L31" s="44"/>
    </row>
    <row r="32" spans="1:12" x14ac:dyDescent="0.25">
      <c r="A32" s="10"/>
      <c r="B32" s="11"/>
      <c r="C32" s="11"/>
      <c r="D32" s="11"/>
      <c r="E32" s="11"/>
      <c r="F32" s="11"/>
      <c r="G32" s="11"/>
      <c r="H32" s="11"/>
      <c r="I32" s="15"/>
      <c r="J32" s="44"/>
      <c r="K32" s="44"/>
      <c r="L32" s="44"/>
    </row>
    <row r="33" spans="1:12" x14ac:dyDescent="0.25">
      <c r="A33" s="10"/>
      <c r="B33" s="11"/>
      <c r="C33" s="11"/>
      <c r="D33" s="11"/>
      <c r="E33" s="11"/>
      <c r="F33" s="11"/>
      <c r="G33" s="11"/>
      <c r="H33" s="11"/>
      <c r="I33" s="15"/>
      <c r="J33" s="44"/>
      <c r="K33" s="44"/>
      <c r="L33" s="44"/>
    </row>
    <row r="34" spans="1:12" x14ac:dyDescent="0.25">
      <c r="A34" s="16" t="s">
        <v>423</v>
      </c>
      <c r="B34" s="11"/>
      <c r="C34" s="11"/>
      <c r="D34" s="11"/>
      <c r="E34" s="11"/>
      <c r="F34" s="11"/>
      <c r="G34" s="11"/>
      <c r="H34" s="11"/>
      <c r="I34" s="9"/>
      <c r="J34" s="44"/>
      <c r="K34" s="44"/>
      <c r="L34" s="44"/>
    </row>
    <row r="35" spans="1:12" x14ac:dyDescent="0.25">
      <c r="A35" s="51"/>
      <c r="B35" s="19"/>
      <c r="C35" s="19"/>
      <c r="D35" s="19"/>
      <c r="E35" s="19"/>
      <c r="F35" s="19"/>
      <c r="G35" s="19"/>
      <c r="H35" s="19"/>
      <c r="I35" s="52"/>
      <c r="J35" s="44"/>
      <c r="K35" s="44"/>
      <c r="L35" s="44"/>
    </row>
    <row r="36" spans="1:12" x14ac:dyDescent="0.25">
      <c r="A36" s="44"/>
      <c r="B36" s="44"/>
      <c r="C36" s="44"/>
      <c r="D36" s="44"/>
      <c r="E36" s="44"/>
      <c r="F36" s="44"/>
      <c r="G36" s="44"/>
      <c r="H36" s="44"/>
      <c r="I36" s="44"/>
      <c r="J36" s="44"/>
      <c r="K36" s="44"/>
      <c r="L36" s="44"/>
    </row>
    <row r="37" spans="1:12" x14ac:dyDescent="0.25">
      <c r="A37" s="44"/>
      <c r="B37" s="44"/>
      <c r="C37" s="44"/>
      <c r="D37" s="44"/>
      <c r="E37" s="44"/>
      <c r="F37" s="44"/>
      <c r="G37" s="44"/>
      <c r="H37" s="44"/>
      <c r="I37" s="44"/>
      <c r="J37" s="44"/>
      <c r="K37" s="44"/>
      <c r="L37" s="44"/>
    </row>
    <row r="38" spans="1:12" x14ac:dyDescent="0.25">
      <c r="A38" s="44"/>
      <c r="B38" s="44"/>
      <c r="C38" s="44"/>
      <c r="D38" s="44"/>
      <c r="E38" s="44"/>
      <c r="F38" s="44"/>
      <c r="G38" s="44"/>
      <c r="H38" s="44"/>
      <c r="I38" s="44"/>
      <c r="J38" s="44"/>
      <c r="K38" s="44"/>
      <c r="L38" s="44"/>
    </row>
    <row r="39" spans="1:12" x14ac:dyDescent="0.25">
      <c r="A39" s="44"/>
      <c r="B39" s="44"/>
      <c r="C39" s="44"/>
      <c r="D39" s="44"/>
      <c r="E39" s="44"/>
      <c r="F39" s="44"/>
      <c r="G39" s="44"/>
      <c r="H39" s="44"/>
      <c r="I39" s="44"/>
      <c r="J39" s="44"/>
      <c r="K39" s="44"/>
      <c r="L39" s="44"/>
    </row>
    <row r="40" spans="1:12" x14ac:dyDescent="0.25">
      <c r="A40" s="44"/>
      <c r="B40" s="44"/>
      <c r="C40" s="44"/>
      <c r="D40" s="44"/>
      <c r="E40" s="44"/>
      <c r="F40" s="44"/>
      <c r="G40" s="44"/>
      <c r="H40" s="44"/>
      <c r="I40" s="44"/>
      <c r="J40" s="44"/>
      <c r="K40" s="44"/>
      <c r="L40" s="44"/>
    </row>
    <row r="41" spans="1:12" x14ac:dyDescent="0.25">
      <c r="A41" s="44"/>
      <c r="B41" s="44"/>
      <c r="C41" s="44"/>
      <c r="D41" s="44"/>
      <c r="E41" s="44"/>
      <c r="F41" s="44"/>
      <c r="G41" s="44"/>
      <c r="H41" s="44"/>
      <c r="I41" s="44"/>
      <c r="J41" s="44"/>
      <c r="K41" s="44"/>
      <c r="L41" s="44"/>
    </row>
    <row r="42" spans="1:12" ht="18.75" x14ac:dyDescent="0.3">
      <c r="A42" s="59" t="s">
        <v>296</v>
      </c>
      <c r="B42" s="44"/>
      <c r="C42" s="44"/>
      <c r="D42" s="44"/>
      <c r="E42" s="44"/>
      <c r="F42" s="44"/>
      <c r="G42" s="44"/>
      <c r="H42" s="44"/>
      <c r="I42" s="44"/>
      <c r="J42" s="44"/>
      <c r="L42" s="44"/>
    </row>
    <row r="43" spans="1:12" x14ac:dyDescent="0.25">
      <c r="A43" s="365" t="s">
        <v>424</v>
      </c>
      <c r="B43" s="366"/>
      <c r="C43" s="366"/>
      <c r="D43" s="366"/>
      <c r="E43" s="366"/>
      <c r="F43" s="366"/>
      <c r="G43" s="366"/>
      <c r="H43" s="366"/>
      <c r="I43" s="367"/>
      <c r="J43" s="44"/>
      <c r="L43" s="44"/>
    </row>
    <row r="44" spans="1:12" x14ac:dyDescent="0.25">
      <c r="A44" s="44"/>
      <c r="B44" s="44"/>
      <c r="C44" s="44"/>
      <c r="D44" s="44"/>
      <c r="E44" s="44"/>
      <c r="F44" s="44"/>
      <c r="G44" s="44"/>
      <c r="H44" s="44"/>
      <c r="I44" s="44"/>
      <c r="J44" s="44"/>
      <c r="K44" s="44"/>
    </row>
    <row r="45" spans="1:12" x14ac:dyDescent="0.25">
      <c r="A45" s="42" t="s">
        <v>425</v>
      </c>
      <c r="B45" s="43"/>
      <c r="C45" s="43"/>
      <c r="D45" s="43"/>
      <c r="E45" s="43"/>
      <c r="F45" s="43"/>
      <c r="G45" s="43"/>
      <c r="H45" s="43"/>
      <c r="I45" s="9"/>
      <c r="J45" s="44"/>
      <c r="K45" s="44"/>
      <c r="L45" s="44"/>
    </row>
    <row r="46" spans="1:12" x14ac:dyDescent="0.25">
      <c r="A46" s="50" t="str">
        <f>IF(I45="","", IF(I45="no change or n/a", "Go to question 2","Tick the reason(s) why:"))</f>
        <v/>
      </c>
      <c r="B46" s="11"/>
      <c r="C46" s="11"/>
      <c r="D46" s="11"/>
      <c r="E46" s="11"/>
      <c r="F46" s="11"/>
      <c r="G46" s="11"/>
      <c r="H46" s="11"/>
      <c r="I46" s="15"/>
      <c r="J46" s="44"/>
      <c r="K46" s="44"/>
      <c r="L46" s="44"/>
    </row>
    <row r="47" spans="1:12" x14ac:dyDescent="0.25">
      <c r="A47" s="58" t="s">
        <v>426</v>
      </c>
      <c r="B47" s="11"/>
      <c r="C47" s="11"/>
      <c r="D47" s="55" t="s">
        <v>427</v>
      </c>
      <c r="E47" s="11"/>
      <c r="F47" s="11"/>
      <c r="G47" s="55" t="s">
        <v>428</v>
      </c>
      <c r="H47" s="11"/>
      <c r="I47" s="15"/>
      <c r="J47" s="44"/>
      <c r="K47" s="44"/>
      <c r="L47" s="44"/>
    </row>
    <row r="48" spans="1:12" x14ac:dyDescent="0.25">
      <c r="A48" s="10"/>
      <c r="B48" s="11"/>
      <c r="C48" s="11"/>
      <c r="D48" s="55"/>
      <c r="E48" s="11"/>
      <c r="F48" s="11"/>
      <c r="G48" s="11"/>
      <c r="H48" s="11"/>
      <c r="I48" s="15"/>
      <c r="J48" s="44"/>
      <c r="K48" s="44"/>
      <c r="L48" s="44"/>
    </row>
    <row r="49" spans="1:12" x14ac:dyDescent="0.25">
      <c r="A49" s="10"/>
      <c r="B49" s="11"/>
      <c r="C49" s="11"/>
      <c r="D49" s="11"/>
      <c r="E49" s="11"/>
      <c r="F49" s="11"/>
      <c r="G49" s="11"/>
      <c r="H49" s="11"/>
      <c r="I49" s="15"/>
      <c r="J49" s="44"/>
      <c r="K49" s="44"/>
      <c r="L49" s="44"/>
    </row>
    <row r="50" spans="1:12" x14ac:dyDescent="0.25">
      <c r="A50" s="10"/>
      <c r="B50" s="11"/>
      <c r="C50" s="11"/>
      <c r="D50" s="11"/>
      <c r="E50" s="11"/>
      <c r="F50" s="11"/>
      <c r="G50" s="11"/>
      <c r="H50" s="11"/>
      <c r="I50" s="15"/>
      <c r="J50" s="44"/>
      <c r="K50" s="44"/>
      <c r="L50" s="44"/>
    </row>
    <row r="51" spans="1:12" x14ac:dyDescent="0.25">
      <c r="A51" s="10"/>
      <c r="B51" s="11"/>
      <c r="C51" s="11"/>
      <c r="D51" s="11"/>
      <c r="E51" s="11"/>
      <c r="F51" s="11"/>
      <c r="G51" s="11"/>
      <c r="H51" s="11"/>
      <c r="I51" s="15"/>
      <c r="J51" s="44"/>
      <c r="K51" s="44"/>
      <c r="L51" s="44"/>
    </row>
    <row r="52" spans="1:12" x14ac:dyDescent="0.25">
      <c r="A52" s="16" t="s">
        <v>429</v>
      </c>
      <c r="B52" s="11"/>
      <c r="C52" s="11"/>
      <c r="D52" s="11"/>
      <c r="E52" s="11"/>
      <c r="F52" s="11"/>
      <c r="G52" s="11"/>
      <c r="H52" s="11"/>
      <c r="I52" s="9"/>
      <c r="J52" s="44"/>
      <c r="K52" s="44"/>
      <c r="L52" s="44"/>
    </row>
    <row r="53" spans="1:12" x14ac:dyDescent="0.25">
      <c r="A53" s="10"/>
      <c r="B53" s="11"/>
      <c r="C53" s="11"/>
      <c r="D53" s="11"/>
      <c r="E53" s="11"/>
      <c r="F53" s="11"/>
      <c r="G53" s="11"/>
      <c r="H53" s="11"/>
      <c r="I53" s="15"/>
      <c r="J53" s="44"/>
      <c r="K53" s="44"/>
      <c r="L53" s="44"/>
    </row>
    <row r="54" spans="1:12" x14ac:dyDescent="0.25">
      <c r="A54" s="16" t="s">
        <v>430</v>
      </c>
      <c r="B54" s="11"/>
      <c r="C54" s="11"/>
      <c r="D54" s="11"/>
      <c r="E54" s="11"/>
      <c r="F54" s="11"/>
      <c r="G54" s="11"/>
      <c r="H54" s="11"/>
      <c r="I54" s="9"/>
      <c r="J54" s="44"/>
      <c r="K54" s="44"/>
      <c r="L54" s="44"/>
    </row>
    <row r="55" spans="1:12" x14ac:dyDescent="0.25">
      <c r="A55" s="18"/>
      <c r="B55" s="19"/>
      <c r="C55" s="19"/>
      <c r="D55" s="19"/>
      <c r="E55" s="19"/>
      <c r="F55" s="19"/>
      <c r="G55" s="19"/>
      <c r="H55" s="19"/>
      <c r="I55" s="52"/>
      <c r="J55" s="44"/>
      <c r="K55" s="44"/>
      <c r="L55" s="44"/>
    </row>
    <row r="56" spans="1:12" x14ac:dyDescent="0.25">
      <c r="A56" s="44"/>
      <c r="B56" s="44"/>
      <c r="C56" s="44"/>
      <c r="D56" s="44"/>
      <c r="E56" s="44"/>
      <c r="F56" s="44"/>
      <c r="G56" s="44"/>
      <c r="H56" s="44"/>
      <c r="I56" s="44"/>
      <c r="J56" s="44"/>
      <c r="K56" s="44"/>
      <c r="L56" s="44"/>
    </row>
    <row r="57" spans="1:12" x14ac:dyDescent="0.25">
      <c r="A57" s="42" t="s">
        <v>431</v>
      </c>
      <c r="B57" s="43"/>
      <c r="C57" s="43"/>
      <c r="D57" s="43"/>
      <c r="E57" s="43"/>
      <c r="F57" s="43"/>
      <c r="G57" s="43"/>
      <c r="H57" s="43"/>
      <c r="I57" s="9"/>
      <c r="J57" s="44"/>
      <c r="K57" s="44"/>
      <c r="L57" s="44"/>
    </row>
    <row r="58" spans="1:12" x14ac:dyDescent="0.25">
      <c r="A58" s="50" t="str">
        <f>IF(I57="","", IF(I57="no change or n/a", "Go to question 2","Tick the reason(s) why:"))</f>
        <v/>
      </c>
      <c r="B58" s="11"/>
      <c r="C58" s="11"/>
      <c r="D58" s="11"/>
      <c r="E58" s="11"/>
      <c r="F58" s="11"/>
      <c r="G58" s="11"/>
      <c r="H58" s="11"/>
      <c r="I58" s="15"/>
      <c r="J58" s="44"/>
      <c r="K58" s="44"/>
      <c r="L58" s="44"/>
    </row>
    <row r="59" spans="1:12" x14ac:dyDescent="0.25">
      <c r="A59" s="58" t="s">
        <v>426</v>
      </c>
      <c r="B59" s="11"/>
      <c r="C59" s="11"/>
      <c r="D59" s="55" t="s">
        <v>427</v>
      </c>
      <c r="E59" s="11"/>
      <c r="F59" s="11"/>
      <c r="G59" s="55" t="s">
        <v>428</v>
      </c>
      <c r="H59" s="11"/>
      <c r="I59" s="15"/>
      <c r="J59" s="44"/>
      <c r="K59" s="44"/>
      <c r="L59" s="44"/>
    </row>
    <row r="60" spans="1:12" x14ac:dyDescent="0.25">
      <c r="A60" s="10"/>
      <c r="B60" s="11"/>
      <c r="C60" s="11"/>
      <c r="D60" s="11"/>
      <c r="E60" s="11"/>
      <c r="F60" s="11"/>
      <c r="G60" s="11"/>
      <c r="H60" s="11"/>
      <c r="I60" s="15"/>
      <c r="J60" s="44"/>
      <c r="K60" s="44"/>
      <c r="L60" s="44"/>
    </row>
    <row r="61" spans="1:12" ht="45.95" customHeight="1" x14ac:dyDescent="0.25">
      <c r="A61" s="10"/>
      <c r="B61" s="11"/>
      <c r="C61" s="11"/>
      <c r="D61" s="11"/>
      <c r="E61" s="11"/>
      <c r="F61" s="11"/>
      <c r="G61" s="11"/>
      <c r="H61" s="11"/>
      <c r="I61" s="15"/>
      <c r="J61" s="44"/>
      <c r="K61" s="44"/>
      <c r="L61" s="44"/>
    </row>
    <row r="62" spans="1:12" x14ac:dyDescent="0.25">
      <c r="A62" s="10"/>
      <c r="B62" s="11"/>
      <c r="C62" s="11"/>
      <c r="D62" s="11"/>
      <c r="E62" s="11"/>
      <c r="F62" s="11"/>
      <c r="G62" s="11"/>
      <c r="H62" s="11"/>
      <c r="I62" s="15"/>
      <c r="J62" s="44"/>
      <c r="K62" s="57"/>
      <c r="L62" s="44"/>
    </row>
    <row r="63" spans="1:12" x14ac:dyDescent="0.25">
      <c r="A63" s="354" t="s">
        <v>432</v>
      </c>
      <c r="B63" s="355"/>
      <c r="C63" s="355"/>
      <c r="D63" s="355"/>
      <c r="E63" s="355"/>
      <c r="F63" s="355"/>
      <c r="G63" s="355"/>
      <c r="H63" s="11"/>
      <c r="I63" s="9"/>
      <c r="J63" s="44"/>
      <c r="K63" s="44"/>
      <c r="L63" s="44"/>
    </row>
    <row r="64" spans="1:12" x14ac:dyDescent="0.25">
      <c r="A64" s="10"/>
      <c r="B64" s="11"/>
      <c r="C64" s="11"/>
      <c r="D64" s="11"/>
      <c r="E64" s="11"/>
      <c r="F64" s="11"/>
      <c r="G64" s="11"/>
      <c r="H64" s="11"/>
      <c r="I64" s="15"/>
      <c r="J64" s="44"/>
      <c r="K64" s="44"/>
      <c r="L64" s="44"/>
    </row>
    <row r="65" spans="1:12" x14ac:dyDescent="0.25">
      <c r="A65" s="16" t="s">
        <v>433</v>
      </c>
      <c r="B65" s="11"/>
      <c r="C65" s="11"/>
      <c r="D65" s="11"/>
      <c r="E65" s="11"/>
      <c r="F65" s="11"/>
      <c r="G65" s="11"/>
      <c r="H65" s="11"/>
      <c r="I65" s="9"/>
      <c r="J65" s="44"/>
      <c r="K65" s="44"/>
      <c r="L65" s="44"/>
    </row>
    <row r="66" spans="1:12" x14ac:dyDescent="0.25">
      <c r="A66" s="51"/>
      <c r="B66" s="19"/>
      <c r="C66" s="19"/>
      <c r="D66" s="19"/>
      <c r="E66" s="19"/>
      <c r="F66" s="19"/>
      <c r="G66" s="19"/>
      <c r="H66" s="19"/>
      <c r="I66" s="52"/>
      <c r="J66" s="44"/>
      <c r="K66" s="44"/>
      <c r="L66" s="44"/>
    </row>
    <row r="67" spans="1:12" x14ac:dyDescent="0.25">
      <c r="A67" s="44"/>
      <c r="B67" s="44"/>
      <c r="C67" s="44"/>
      <c r="D67" s="44"/>
      <c r="E67" s="44"/>
      <c r="F67" s="44"/>
      <c r="G67" s="44"/>
      <c r="H67" s="44"/>
      <c r="I67" s="44"/>
      <c r="J67" s="44"/>
      <c r="K67" s="44"/>
      <c r="L67" s="44"/>
    </row>
    <row r="68" spans="1:12" x14ac:dyDescent="0.25">
      <c r="A68" s="42" t="s">
        <v>434</v>
      </c>
      <c r="B68" s="43"/>
      <c r="C68" s="43"/>
      <c r="D68" s="43"/>
      <c r="E68" s="43"/>
      <c r="F68" s="43"/>
      <c r="G68" s="43"/>
      <c r="H68" s="43"/>
      <c r="I68" s="9"/>
      <c r="J68" s="44"/>
      <c r="K68" s="44"/>
      <c r="L68" s="44"/>
    </row>
    <row r="69" spans="1:12" x14ac:dyDescent="0.25">
      <c r="A69" s="10" t="str">
        <f>IF(I68="","", IF(I68="no change or n/a", "Go to question 2","Tick the reason(s) why:"))</f>
        <v/>
      </c>
      <c r="B69" s="11"/>
      <c r="C69" s="11"/>
      <c r="D69" s="11"/>
      <c r="E69" s="11"/>
      <c r="F69" s="11"/>
      <c r="G69" s="11"/>
      <c r="H69" s="11"/>
      <c r="I69" s="15"/>
      <c r="J69" s="44"/>
      <c r="K69" s="44"/>
      <c r="L69" s="44"/>
    </row>
    <row r="70" spans="1:12" x14ac:dyDescent="0.25">
      <c r="A70" s="58" t="s">
        <v>426</v>
      </c>
      <c r="B70" s="55"/>
      <c r="C70" s="55"/>
      <c r="D70" s="55" t="s">
        <v>427</v>
      </c>
      <c r="E70" s="55"/>
      <c r="F70" s="55"/>
      <c r="G70" s="55" t="s">
        <v>428</v>
      </c>
      <c r="H70" s="11"/>
      <c r="I70" s="15"/>
      <c r="J70" s="44"/>
      <c r="K70" s="44"/>
      <c r="L70" s="44"/>
    </row>
    <row r="71" spans="1:12" ht="29.1" customHeight="1" x14ac:dyDescent="0.25">
      <c r="A71" s="10"/>
      <c r="B71" s="11"/>
      <c r="C71" s="11"/>
      <c r="D71" s="11"/>
      <c r="E71" s="11"/>
      <c r="F71" s="11"/>
      <c r="G71" s="11"/>
      <c r="H71" s="11"/>
      <c r="I71" s="15"/>
      <c r="J71" s="44"/>
      <c r="K71" s="44"/>
      <c r="L71" s="44"/>
    </row>
    <row r="72" spans="1:12" x14ac:dyDescent="0.25">
      <c r="A72" s="10"/>
      <c r="B72" s="11"/>
      <c r="C72" s="11"/>
      <c r="D72" s="11"/>
      <c r="E72" s="11"/>
      <c r="F72" s="11"/>
      <c r="G72" s="11"/>
      <c r="H72" s="11"/>
      <c r="I72" s="15"/>
      <c r="J72" s="44"/>
      <c r="K72" s="44"/>
      <c r="L72" s="44"/>
    </row>
    <row r="73" spans="1:12" x14ac:dyDescent="0.25">
      <c r="A73" s="10"/>
      <c r="B73" s="11"/>
      <c r="C73" s="11"/>
      <c r="D73" s="11"/>
      <c r="E73" s="11"/>
      <c r="F73" s="11"/>
      <c r="G73" s="11"/>
      <c r="H73" s="11"/>
      <c r="I73" s="15"/>
      <c r="J73" s="44"/>
      <c r="K73" s="44"/>
      <c r="L73" s="44"/>
    </row>
    <row r="74" spans="1:12" x14ac:dyDescent="0.25">
      <c r="A74" s="16" t="s">
        <v>432</v>
      </c>
      <c r="B74" s="11"/>
      <c r="C74" s="11"/>
      <c r="D74" s="11"/>
      <c r="E74" s="11"/>
      <c r="F74" s="11"/>
      <c r="G74" s="11"/>
      <c r="H74" s="11"/>
      <c r="I74" s="9"/>
      <c r="J74" s="44"/>
      <c r="K74" s="44"/>
      <c r="L74" s="44"/>
    </row>
    <row r="75" spans="1:12" x14ac:dyDescent="0.25">
      <c r="A75" s="10"/>
      <c r="B75" s="11"/>
      <c r="C75" s="11"/>
      <c r="D75" s="11"/>
      <c r="E75" s="11"/>
      <c r="F75" s="11"/>
      <c r="G75" s="11"/>
      <c r="H75" s="11"/>
      <c r="I75" s="15"/>
      <c r="J75" s="44"/>
      <c r="K75" s="44"/>
      <c r="L75" s="44"/>
    </row>
    <row r="76" spans="1:12" x14ac:dyDescent="0.25">
      <c r="A76" s="16" t="s">
        <v>433</v>
      </c>
      <c r="B76" s="11"/>
      <c r="C76" s="11"/>
      <c r="D76" s="11"/>
      <c r="E76" s="11"/>
      <c r="F76" s="11"/>
      <c r="G76" s="11"/>
      <c r="H76" s="11"/>
      <c r="I76" s="9"/>
      <c r="J76" s="44"/>
      <c r="K76" s="44"/>
      <c r="L76" s="44"/>
    </row>
    <row r="77" spans="1:12" x14ac:dyDescent="0.25">
      <c r="A77" s="51"/>
      <c r="B77" s="19"/>
      <c r="C77" s="19"/>
      <c r="D77" s="19"/>
      <c r="E77" s="19"/>
      <c r="F77" s="19"/>
      <c r="G77" s="19"/>
      <c r="H77" s="19"/>
      <c r="I77" s="52"/>
      <c r="J77" s="44"/>
      <c r="K77" s="44"/>
      <c r="L77" s="44"/>
    </row>
    <row r="78" spans="1:12" x14ac:dyDescent="0.25">
      <c r="A78" s="44"/>
      <c r="B78" s="44"/>
      <c r="C78" s="44"/>
      <c r="D78" s="44"/>
      <c r="E78" s="44"/>
      <c r="F78" s="44"/>
      <c r="G78" s="44"/>
      <c r="H78" s="44"/>
      <c r="I78" s="44"/>
      <c r="J78" s="44"/>
      <c r="K78" s="44"/>
      <c r="L78" s="44"/>
    </row>
    <row r="79" spans="1:12" x14ac:dyDescent="0.25">
      <c r="A79" s="44"/>
      <c r="B79" s="44"/>
      <c r="C79" s="44"/>
      <c r="D79" s="44"/>
      <c r="E79" s="44"/>
      <c r="F79" s="44"/>
      <c r="G79" s="44"/>
      <c r="H79" s="44"/>
      <c r="I79" s="44"/>
      <c r="J79" s="44"/>
      <c r="K79" s="44"/>
      <c r="L79" s="44"/>
    </row>
    <row r="80" spans="1:12" ht="18.75" x14ac:dyDescent="0.3">
      <c r="A80" s="62" t="s">
        <v>346</v>
      </c>
    </row>
    <row r="102" spans="1:1" ht="15.75" x14ac:dyDescent="0.25">
      <c r="A102" s="48" t="s">
        <v>298</v>
      </c>
    </row>
    <row r="126" spans="1:9" ht="15.75" x14ac:dyDescent="0.25">
      <c r="A126" s="48" t="s">
        <v>435</v>
      </c>
    </row>
    <row r="128" spans="1:9" x14ac:dyDescent="0.25">
      <c r="A128" t="s">
        <v>436</v>
      </c>
      <c r="I128" t="s">
        <v>36</v>
      </c>
    </row>
    <row r="129" spans="1:1" x14ac:dyDescent="0.25">
      <c r="A129" s="49" t="str">
        <f>IF(I128="YES","Go to question 5a.","Go to question 6")</f>
        <v>Go to question 5a.</v>
      </c>
    </row>
    <row r="131" spans="1:1" x14ac:dyDescent="0.25">
      <c r="A131" t="s">
        <v>437</v>
      </c>
    </row>
  </sheetData>
  <mergeCells count="3">
    <mergeCell ref="A63:G63"/>
    <mergeCell ref="A2:I2"/>
    <mergeCell ref="A43:I43"/>
  </mergeCells>
  <conditionalFormatting sqref="A5:B5">
    <cfRule type="expression" dxfId="1" priority="2">
      <formula>$I$4="no"</formula>
    </cfRule>
  </conditionalFormatting>
  <conditionalFormatting sqref="A18">
    <cfRule type="expression" dxfId="0" priority="1">
      <formula>$I$17="no"</formula>
    </cfRule>
  </conditionalFormatting>
  <dataValidations count="2">
    <dataValidation errorStyle="warning" showInputMessage="1" showErrorMessage="1" error="Please select yes or no" sqref="I5 I26"/>
    <dataValidation type="whole" showInputMessage="1" showErrorMessage="1" prompt="Please type a whole number" sqref="I23 I34 I52 I63 I74">
      <formula1>0</formula1>
      <formula2>1000000</formula2>
    </dataValidation>
  </dataValidations>
  <pageMargins left="0.7" right="0.7" top="0.75" bottom="0.75" header="0.3" footer="0.3"/>
  <pageSetup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5122" r:id="rId4" name="Check Box 2">
              <controlPr defaultSize="0" autoFill="0" autoLine="0" autoPict="0">
                <anchor moveWithCells="1">
                  <from>
                    <xdr:col>0</xdr:col>
                    <xdr:colOff>66675</xdr:colOff>
                    <xdr:row>6</xdr:row>
                    <xdr:rowOff>28575</xdr:rowOff>
                  </from>
                  <to>
                    <xdr:col>2</xdr:col>
                    <xdr:colOff>0</xdr:colOff>
                    <xdr:row>7</xdr:row>
                    <xdr:rowOff>47625</xdr:rowOff>
                  </to>
                </anchor>
              </controlPr>
            </control>
          </mc:Choice>
        </mc:AlternateContent>
        <mc:AlternateContent xmlns:mc="http://schemas.openxmlformats.org/markup-compatibility/2006">
          <mc:Choice Requires="x14">
            <control shapeId="5123" r:id="rId5" name="Check Box 3">
              <controlPr defaultSize="0" autoFill="0" autoLine="0" autoPict="0">
                <anchor moveWithCells="1">
                  <from>
                    <xdr:col>0</xdr:col>
                    <xdr:colOff>76200</xdr:colOff>
                    <xdr:row>7</xdr:row>
                    <xdr:rowOff>47625</xdr:rowOff>
                  </from>
                  <to>
                    <xdr:col>3</xdr:col>
                    <xdr:colOff>161925</xdr:colOff>
                    <xdr:row>8</xdr:row>
                    <xdr:rowOff>133350</xdr:rowOff>
                  </to>
                </anchor>
              </controlPr>
            </control>
          </mc:Choice>
        </mc:AlternateContent>
        <mc:AlternateContent xmlns:mc="http://schemas.openxmlformats.org/markup-compatibility/2006">
          <mc:Choice Requires="x14">
            <control shapeId="5124" r:id="rId6" name="Check Box 4">
              <controlPr defaultSize="0" autoFill="0" autoLine="0" autoPict="0">
                <anchor moveWithCells="1">
                  <from>
                    <xdr:col>0</xdr:col>
                    <xdr:colOff>85725</xdr:colOff>
                    <xdr:row>8</xdr:row>
                    <xdr:rowOff>123825</xdr:rowOff>
                  </from>
                  <to>
                    <xdr:col>3</xdr:col>
                    <xdr:colOff>152400</xdr:colOff>
                    <xdr:row>9</xdr:row>
                    <xdr:rowOff>142875</xdr:rowOff>
                  </to>
                </anchor>
              </controlPr>
            </control>
          </mc:Choice>
        </mc:AlternateContent>
        <mc:AlternateContent xmlns:mc="http://schemas.openxmlformats.org/markup-compatibility/2006">
          <mc:Choice Requires="x14">
            <control shapeId="5125" r:id="rId7" name="Check Box 5">
              <controlPr defaultSize="0" autoFill="0" autoLine="0" autoPict="0">
                <anchor moveWithCells="1">
                  <from>
                    <xdr:col>0</xdr:col>
                    <xdr:colOff>85725</xdr:colOff>
                    <xdr:row>9</xdr:row>
                    <xdr:rowOff>161925</xdr:rowOff>
                  </from>
                  <to>
                    <xdr:col>2</xdr:col>
                    <xdr:colOff>542925</xdr:colOff>
                    <xdr:row>11</xdr:row>
                    <xdr:rowOff>9525</xdr:rowOff>
                  </to>
                </anchor>
              </controlPr>
            </control>
          </mc:Choice>
        </mc:AlternateContent>
        <mc:AlternateContent xmlns:mc="http://schemas.openxmlformats.org/markup-compatibility/2006">
          <mc:Choice Requires="x14">
            <control shapeId="5128" r:id="rId8" name="Check Box 8">
              <controlPr defaultSize="0" autoFill="0" autoLine="0" autoPict="0">
                <anchor moveWithCells="1">
                  <from>
                    <xdr:col>0</xdr:col>
                    <xdr:colOff>9525</xdr:colOff>
                    <xdr:row>47</xdr:row>
                    <xdr:rowOff>47625</xdr:rowOff>
                  </from>
                  <to>
                    <xdr:col>2</xdr:col>
                    <xdr:colOff>142875</xdr:colOff>
                    <xdr:row>48</xdr:row>
                    <xdr:rowOff>85725</xdr:rowOff>
                  </to>
                </anchor>
              </controlPr>
            </control>
          </mc:Choice>
        </mc:AlternateContent>
        <mc:AlternateContent xmlns:mc="http://schemas.openxmlformats.org/markup-compatibility/2006">
          <mc:Choice Requires="x14">
            <control shapeId="5129" r:id="rId9" name="Check Box 9">
              <controlPr defaultSize="0" autoFill="0" autoLine="0" autoPict="0">
                <anchor moveWithCells="1">
                  <from>
                    <xdr:col>2</xdr:col>
                    <xdr:colOff>600075</xdr:colOff>
                    <xdr:row>47</xdr:row>
                    <xdr:rowOff>28575</xdr:rowOff>
                  </from>
                  <to>
                    <xdr:col>5</xdr:col>
                    <xdr:colOff>161925</xdr:colOff>
                    <xdr:row>48</xdr:row>
                    <xdr:rowOff>66675</xdr:rowOff>
                  </to>
                </anchor>
              </controlPr>
            </control>
          </mc:Choice>
        </mc:AlternateContent>
        <mc:AlternateContent xmlns:mc="http://schemas.openxmlformats.org/markup-compatibility/2006">
          <mc:Choice Requires="x14">
            <control shapeId="5140" r:id="rId10" name="Check Box 20">
              <controlPr defaultSize="0" autoFill="0" autoLine="0" autoPict="0">
                <anchor moveWithCells="1">
                  <from>
                    <xdr:col>5</xdr:col>
                    <xdr:colOff>609600</xdr:colOff>
                    <xdr:row>47</xdr:row>
                    <xdr:rowOff>47625</xdr:rowOff>
                  </from>
                  <to>
                    <xdr:col>7</xdr:col>
                    <xdr:colOff>38100</xdr:colOff>
                    <xdr:row>48</xdr:row>
                    <xdr:rowOff>85725</xdr:rowOff>
                  </to>
                </anchor>
              </controlPr>
            </control>
          </mc:Choice>
        </mc:AlternateContent>
        <mc:AlternateContent xmlns:mc="http://schemas.openxmlformats.org/markup-compatibility/2006">
          <mc:Choice Requires="x14">
            <control shapeId="5142" r:id="rId11" name="Check Box 22">
              <controlPr defaultSize="0" autoFill="0" autoLine="0" autoPict="0">
                <anchor moveWithCells="1">
                  <from>
                    <xdr:col>5</xdr:col>
                    <xdr:colOff>609600</xdr:colOff>
                    <xdr:row>59</xdr:row>
                    <xdr:rowOff>57150</xdr:rowOff>
                  </from>
                  <to>
                    <xdr:col>7</xdr:col>
                    <xdr:colOff>38100</xdr:colOff>
                    <xdr:row>60</xdr:row>
                    <xdr:rowOff>85725</xdr:rowOff>
                  </to>
                </anchor>
              </controlPr>
            </control>
          </mc:Choice>
        </mc:AlternateContent>
        <mc:AlternateContent xmlns:mc="http://schemas.openxmlformats.org/markup-compatibility/2006">
          <mc:Choice Requires="x14">
            <control shapeId="5143" r:id="rId12" name="Check Box 23">
              <controlPr defaultSize="0" autoFill="0" autoLine="0" autoPict="0">
                <anchor moveWithCells="1">
                  <from>
                    <xdr:col>2</xdr:col>
                    <xdr:colOff>600075</xdr:colOff>
                    <xdr:row>48</xdr:row>
                    <xdr:rowOff>66675</xdr:rowOff>
                  </from>
                  <to>
                    <xdr:col>5</xdr:col>
                    <xdr:colOff>180975</xdr:colOff>
                    <xdr:row>49</xdr:row>
                    <xdr:rowOff>142875</xdr:rowOff>
                  </to>
                </anchor>
              </controlPr>
            </control>
          </mc:Choice>
        </mc:AlternateContent>
        <mc:AlternateContent xmlns:mc="http://schemas.openxmlformats.org/markup-compatibility/2006">
          <mc:Choice Requires="x14">
            <control shapeId="5148" r:id="rId13" name="Check Box 28">
              <controlPr defaultSize="0" autoFill="0" autoLine="0" autoPict="0">
                <anchor moveWithCells="1">
                  <from>
                    <xdr:col>4</xdr:col>
                    <xdr:colOff>447675</xdr:colOff>
                    <xdr:row>6</xdr:row>
                    <xdr:rowOff>19050</xdr:rowOff>
                  </from>
                  <to>
                    <xdr:col>7</xdr:col>
                    <xdr:colOff>0</xdr:colOff>
                    <xdr:row>7</xdr:row>
                    <xdr:rowOff>28575</xdr:rowOff>
                  </to>
                </anchor>
              </controlPr>
            </control>
          </mc:Choice>
        </mc:AlternateContent>
        <mc:AlternateContent xmlns:mc="http://schemas.openxmlformats.org/markup-compatibility/2006">
          <mc:Choice Requires="x14">
            <control shapeId="5149" r:id="rId14" name="Check Box 29">
              <controlPr defaultSize="0" autoFill="0" autoLine="0" autoPict="0">
                <anchor moveWithCells="1">
                  <from>
                    <xdr:col>4</xdr:col>
                    <xdr:colOff>447675</xdr:colOff>
                    <xdr:row>7</xdr:row>
                    <xdr:rowOff>85725</xdr:rowOff>
                  </from>
                  <to>
                    <xdr:col>7</xdr:col>
                    <xdr:colOff>9525</xdr:colOff>
                    <xdr:row>8</xdr:row>
                    <xdr:rowOff>85725</xdr:rowOff>
                  </to>
                </anchor>
              </controlPr>
            </control>
          </mc:Choice>
        </mc:AlternateContent>
        <mc:AlternateContent xmlns:mc="http://schemas.openxmlformats.org/markup-compatibility/2006">
          <mc:Choice Requires="x14">
            <control shapeId="5150" r:id="rId15" name="Check Box 30">
              <controlPr defaultSize="0" autoFill="0" autoLine="0" autoPict="0">
                <anchor moveWithCells="1">
                  <from>
                    <xdr:col>0</xdr:col>
                    <xdr:colOff>123825</xdr:colOff>
                    <xdr:row>18</xdr:row>
                    <xdr:rowOff>85725</xdr:rowOff>
                  </from>
                  <to>
                    <xdr:col>1</xdr:col>
                    <xdr:colOff>0</xdr:colOff>
                    <xdr:row>19</xdr:row>
                    <xdr:rowOff>123825</xdr:rowOff>
                  </to>
                </anchor>
              </controlPr>
            </control>
          </mc:Choice>
        </mc:AlternateContent>
        <mc:AlternateContent xmlns:mc="http://schemas.openxmlformats.org/markup-compatibility/2006">
          <mc:Choice Requires="x14">
            <control shapeId="5151" r:id="rId16" name="Check Box 31">
              <controlPr defaultSize="0" autoFill="0" autoLine="0" autoPict="0">
                <anchor moveWithCells="1">
                  <from>
                    <xdr:col>0</xdr:col>
                    <xdr:colOff>123825</xdr:colOff>
                    <xdr:row>19</xdr:row>
                    <xdr:rowOff>123825</xdr:rowOff>
                  </from>
                  <to>
                    <xdr:col>1</xdr:col>
                    <xdr:colOff>276225</xdr:colOff>
                    <xdr:row>20</xdr:row>
                    <xdr:rowOff>171450</xdr:rowOff>
                  </to>
                </anchor>
              </controlPr>
            </control>
          </mc:Choice>
        </mc:AlternateContent>
        <mc:AlternateContent xmlns:mc="http://schemas.openxmlformats.org/markup-compatibility/2006">
          <mc:Choice Requires="x14">
            <control shapeId="5153" r:id="rId17" name="Check Box 33">
              <controlPr defaultSize="0" autoFill="0" autoLine="0" autoPict="0">
                <anchor moveWithCells="1">
                  <from>
                    <xdr:col>0</xdr:col>
                    <xdr:colOff>133350</xdr:colOff>
                    <xdr:row>29</xdr:row>
                    <xdr:rowOff>85725</xdr:rowOff>
                  </from>
                  <to>
                    <xdr:col>1</xdr:col>
                    <xdr:colOff>381000</xdr:colOff>
                    <xdr:row>30</xdr:row>
                    <xdr:rowOff>123825</xdr:rowOff>
                  </to>
                </anchor>
              </controlPr>
            </control>
          </mc:Choice>
        </mc:AlternateContent>
        <mc:AlternateContent xmlns:mc="http://schemas.openxmlformats.org/markup-compatibility/2006">
          <mc:Choice Requires="x14">
            <control shapeId="5154" r:id="rId18" name="Check Box 34">
              <controlPr defaultSize="0" autoFill="0" autoLine="0" autoPict="0">
                <anchor moveWithCells="1">
                  <from>
                    <xdr:col>0</xdr:col>
                    <xdr:colOff>142875</xdr:colOff>
                    <xdr:row>30</xdr:row>
                    <xdr:rowOff>152400</xdr:rowOff>
                  </from>
                  <to>
                    <xdr:col>1</xdr:col>
                    <xdr:colOff>504825</xdr:colOff>
                    <xdr:row>32</xdr:row>
                    <xdr:rowOff>0</xdr:rowOff>
                  </to>
                </anchor>
              </controlPr>
            </control>
          </mc:Choice>
        </mc:AlternateContent>
        <mc:AlternateContent xmlns:mc="http://schemas.openxmlformats.org/markup-compatibility/2006">
          <mc:Choice Requires="x14">
            <control shapeId="5155" r:id="rId19" name="Check Box 35">
              <controlPr defaultSize="0" autoFill="0" autoLine="0" autoPict="0">
                <anchor moveWithCells="1">
                  <from>
                    <xdr:col>2</xdr:col>
                    <xdr:colOff>609600</xdr:colOff>
                    <xdr:row>29</xdr:row>
                    <xdr:rowOff>66675</xdr:rowOff>
                  </from>
                  <to>
                    <xdr:col>5</xdr:col>
                    <xdr:colOff>47625</xdr:colOff>
                    <xdr:row>30</xdr:row>
                    <xdr:rowOff>95250</xdr:rowOff>
                  </to>
                </anchor>
              </controlPr>
            </control>
          </mc:Choice>
        </mc:AlternateContent>
        <mc:AlternateContent xmlns:mc="http://schemas.openxmlformats.org/markup-compatibility/2006">
          <mc:Choice Requires="x14">
            <control shapeId="5156" r:id="rId20" name="Check Box 36">
              <controlPr defaultSize="0" autoFill="0" autoLine="0" autoPict="0">
                <anchor moveWithCells="1" sizeWithCells="1">
                  <from>
                    <xdr:col>3</xdr:col>
                    <xdr:colOff>9525</xdr:colOff>
                    <xdr:row>30</xdr:row>
                    <xdr:rowOff>142875</xdr:rowOff>
                  </from>
                  <to>
                    <xdr:col>5</xdr:col>
                    <xdr:colOff>57150</xdr:colOff>
                    <xdr:row>31</xdr:row>
                    <xdr:rowOff>180975</xdr:rowOff>
                  </to>
                </anchor>
              </controlPr>
            </control>
          </mc:Choice>
        </mc:AlternateContent>
        <mc:AlternateContent xmlns:mc="http://schemas.openxmlformats.org/markup-compatibility/2006">
          <mc:Choice Requires="x14">
            <control shapeId="5158" r:id="rId21" name="Check Box 38">
              <controlPr defaultSize="0" autoFill="0" autoLine="0" autoPict="0">
                <anchor moveWithCells="1">
                  <from>
                    <xdr:col>0</xdr:col>
                    <xdr:colOff>28575</xdr:colOff>
                    <xdr:row>48</xdr:row>
                    <xdr:rowOff>66675</xdr:rowOff>
                  </from>
                  <to>
                    <xdr:col>2</xdr:col>
                    <xdr:colOff>161925</xdr:colOff>
                    <xdr:row>49</xdr:row>
                    <xdr:rowOff>104775</xdr:rowOff>
                  </to>
                </anchor>
              </controlPr>
            </control>
          </mc:Choice>
        </mc:AlternateContent>
        <mc:AlternateContent xmlns:mc="http://schemas.openxmlformats.org/markup-compatibility/2006">
          <mc:Choice Requires="x14">
            <control shapeId="5159" r:id="rId22" name="Check Box 39">
              <controlPr defaultSize="0" autoFill="0" autoLine="0" autoPict="0">
                <anchor moveWithCells="1">
                  <from>
                    <xdr:col>6</xdr:col>
                    <xdr:colOff>0</xdr:colOff>
                    <xdr:row>48</xdr:row>
                    <xdr:rowOff>85725</xdr:rowOff>
                  </from>
                  <to>
                    <xdr:col>7</xdr:col>
                    <xdr:colOff>38100</xdr:colOff>
                    <xdr:row>49</xdr:row>
                    <xdr:rowOff>123825</xdr:rowOff>
                  </to>
                </anchor>
              </controlPr>
            </control>
          </mc:Choice>
        </mc:AlternateContent>
        <mc:AlternateContent xmlns:mc="http://schemas.openxmlformats.org/markup-compatibility/2006">
          <mc:Choice Requires="x14">
            <control shapeId="5164" r:id="rId23" name="Check Box 44">
              <controlPr defaultSize="0" autoFill="0" autoLine="0" autoPict="0">
                <anchor moveWithCells="1">
                  <from>
                    <xdr:col>0</xdr:col>
                    <xdr:colOff>47625</xdr:colOff>
                    <xdr:row>59</xdr:row>
                    <xdr:rowOff>47625</xdr:rowOff>
                  </from>
                  <to>
                    <xdr:col>1</xdr:col>
                    <xdr:colOff>142875</xdr:colOff>
                    <xdr:row>60</xdr:row>
                    <xdr:rowOff>66675</xdr:rowOff>
                  </to>
                </anchor>
              </controlPr>
            </control>
          </mc:Choice>
        </mc:AlternateContent>
        <mc:AlternateContent xmlns:mc="http://schemas.openxmlformats.org/markup-compatibility/2006">
          <mc:Choice Requires="x14">
            <control shapeId="5165" r:id="rId24" name="Check Box 45">
              <controlPr defaultSize="0" autoFill="0" autoLine="0" autoPict="0">
                <anchor moveWithCells="1">
                  <from>
                    <xdr:col>2</xdr:col>
                    <xdr:colOff>457200</xdr:colOff>
                    <xdr:row>59</xdr:row>
                    <xdr:rowOff>57150</xdr:rowOff>
                  </from>
                  <to>
                    <xdr:col>4</xdr:col>
                    <xdr:colOff>428625</xdr:colOff>
                    <xdr:row>60</xdr:row>
                    <xdr:rowOff>85725</xdr:rowOff>
                  </to>
                </anchor>
              </controlPr>
            </control>
          </mc:Choice>
        </mc:AlternateContent>
        <mc:AlternateContent xmlns:mc="http://schemas.openxmlformats.org/markup-compatibility/2006">
          <mc:Choice Requires="x14">
            <control shapeId="5166" r:id="rId25" name="Check Box 46">
              <controlPr defaultSize="0" autoFill="0" autoLine="0" autoPict="0">
                <anchor moveWithCells="1">
                  <from>
                    <xdr:col>2</xdr:col>
                    <xdr:colOff>466725</xdr:colOff>
                    <xdr:row>60</xdr:row>
                    <xdr:rowOff>66675</xdr:rowOff>
                  </from>
                  <to>
                    <xdr:col>5</xdr:col>
                    <xdr:colOff>314325</xdr:colOff>
                    <xdr:row>60</xdr:row>
                    <xdr:rowOff>333375</xdr:rowOff>
                  </to>
                </anchor>
              </controlPr>
            </control>
          </mc:Choice>
        </mc:AlternateContent>
        <mc:AlternateContent xmlns:mc="http://schemas.openxmlformats.org/markup-compatibility/2006">
          <mc:Choice Requires="x14">
            <control shapeId="5167" r:id="rId26" name="Check Box 47">
              <controlPr defaultSize="0" autoFill="0" autoLine="0" autoPict="0">
                <anchor moveWithCells="1">
                  <from>
                    <xdr:col>2</xdr:col>
                    <xdr:colOff>466725</xdr:colOff>
                    <xdr:row>60</xdr:row>
                    <xdr:rowOff>276225</xdr:rowOff>
                  </from>
                  <to>
                    <xdr:col>4</xdr:col>
                    <xdr:colOff>457200</xdr:colOff>
                    <xdr:row>60</xdr:row>
                    <xdr:rowOff>504825</xdr:rowOff>
                  </to>
                </anchor>
              </controlPr>
            </control>
          </mc:Choice>
        </mc:AlternateContent>
        <mc:AlternateContent xmlns:mc="http://schemas.openxmlformats.org/markup-compatibility/2006">
          <mc:Choice Requires="x14">
            <control shapeId="5168" r:id="rId27" name="Check Box 48">
              <controlPr defaultSize="0" autoFill="0" autoLine="0" autoPict="0">
                <anchor moveWithCells="1">
                  <from>
                    <xdr:col>2</xdr:col>
                    <xdr:colOff>466725</xdr:colOff>
                    <xdr:row>60</xdr:row>
                    <xdr:rowOff>495300</xdr:rowOff>
                  </from>
                  <to>
                    <xdr:col>4</xdr:col>
                    <xdr:colOff>457200</xdr:colOff>
                    <xdr:row>61</xdr:row>
                    <xdr:rowOff>142875</xdr:rowOff>
                  </to>
                </anchor>
              </controlPr>
            </control>
          </mc:Choice>
        </mc:AlternateContent>
        <mc:AlternateContent xmlns:mc="http://schemas.openxmlformats.org/markup-compatibility/2006">
          <mc:Choice Requires="x14">
            <control shapeId="5169" r:id="rId28" name="Check Box 49">
              <controlPr defaultSize="0" autoFill="0" autoLine="0" autoPict="0">
                <anchor moveWithCells="1">
                  <from>
                    <xdr:col>0</xdr:col>
                    <xdr:colOff>57150</xdr:colOff>
                    <xdr:row>60</xdr:row>
                    <xdr:rowOff>85725</xdr:rowOff>
                  </from>
                  <to>
                    <xdr:col>1</xdr:col>
                    <xdr:colOff>152400</xdr:colOff>
                    <xdr:row>60</xdr:row>
                    <xdr:rowOff>285750</xdr:rowOff>
                  </to>
                </anchor>
              </controlPr>
            </control>
          </mc:Choice>
        </mc:AlternateContent>
        <mc:AlternateContent xmlns:mc="http://schemas.openxmlformats.org/markup-compatibility/2006">
          <mc:Choice Requires="x14">
            <control shapeId="5170" r:id="rId29" name="Check Box 50">
              <controlPr defaultSize="0" autoFill="0" autoLine="0" autoPict="0">
                <anchor moveWithCells="1">
                  <from>
                    <xdr:col>0</xdr:col>
                    <xdr:colOff>66675</xdr:colOff>
                    <xdr:row>60</xdr:row>
                    <xdr:rowOff>295275</xdr:rowOff>
                  </from>
                  <to>
                    <xdr:col>1</xdr:col>
                    <xdr:colOff>161925</xdr:colOff>
                    <xdr:row>60</xdr:row>
                    <xdr:rowOff>495300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3">
        <x14:dataValidation type="list" errorStyle="warning" showInputMessage="1" showErrorMessage="1" error="Please select yes or no">
          <x14:formula1>
            <xm:f>'Drop downs'!$G$7:$G$8</xm:f>
          </x14:formula1>
          <xm:sqref>I128 I25 I15 I54 I65 I76</xm:sqref>
        </x14:dataValidation>
        <x14:dataValidation type="list" allowBlank="1" showInputMessage="1" showErrorMessage="1">
          <x14:formula1>
            <xm:f>'Drop downs'!$A$2:$A$6</xm:f>
          </x14:formula1>
          <xm:sqref>I45 I57 I4 I68</xm:sqref>
        </x14:dataValidation>
        <x14:dataValidation type="list" errorStyle="warning" showInputMessage="1" showErrorMessage="1" error="Please select yes or no">
          <x14:formula1>
            <xm:f>'Drop downs'!$G$7:$G$9</xm:f>
          </x14:formula1>
          <xm:sqref>I28 I17</xm:sqref>
        </x14:dataValidation>
      </x14:dataValidations>
    </ext>
  </extLst>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2:N73"/>
  <sheetViews>
    <sheetView workbookViewId="0">
      <selection activeCell="F33" sqref="F33"/>
    </sheetView>
  </sheetViews>
  <sheetFormatPr defaultRowHeight="15" x14ac:dyDescent="0.25"/>
  <cols>
    <col min="9" max="9" width="17.42578125" customWidth="1"/>
  </cols>
  <sheetData>
    <row r="2" spans="1:14" ht="15.75" x14ac:dyDescent="0.25">
      <c r="A2" s="22" t="s">
        <v>438</v>
      </c>
      <c r="B2" s="4"/>
      <c r="C2" s="4"/>
      <c r="D2" s="4"/>
      <c r="E2" s="4"/>
      <c r="F2" s="4"/>
      <c r="G2" s="4"/>
      <c r="H2" s="4"/>
      <c r="I2" s="4"/>
      <c r="J2" s="4"/>
      <c r="K2" s="4"/>
      <c r="L2" s="4"/>
    </row>
    <row r="3" spans="1:14" ht="28.5" customHeight="1" x14ac:dyDescent="0.25">
      <c r="A3" s="368" t="s">
        <v>439</v>
      </c>
      <c r="B3" s="369"/>
      <c r="C3" s="369"/>
      <c r="D3" s="369"/>
      <c r="E3" s="369"/>
      <c r="F3" s="369"/>
      <c r="G3" s="369"/>
      <c r="H3" s="370"/>
      <c r="I3" s="4"/>
      <c r="J3" s="4"/>
      <c r="K3" s="4"/>
      <c r="L3" s="4"/>
    </row>
    <row r="4" spans="1:14" ht="15" customHeight="1" x14ac:dyDescent="0.25">
      <c r="A4" s="5"/>
      <c r="B4" s="6"/>
      <c r="C4" s="6"/>
      <c r="D4" s="6"/>
      <c r="E4" s="6"/>
      <c r="F4" s="6"/>
      <c r="G4" s="6"/>
      <c r="H4" s="6"/>
      <c r="I4" s="4"/>
      <c r="J4" s="4"/>
      <c r="K4" t="s">
        <v>24</v>
      </c>
      <c r="L4" s="4"/>
      <c r="N4" s="3"/>
    </row>
    <row r="5" spans="1:14" ht="29.45" customHeight="1" x14ac:dyDescent="0.25">
      <c r="A5" s="344" t="s">
        <v>440</v>
      </c>
      <c r="B5" s="345"/>
      <c r="C5" s="345"/>
      <c r="D5" s="345"/>
      <c r="E5" s="345"/>
      <c r="F5" s="345"/>
      <c r="G5" s="345"/>
      <c r="H5" s="346"/>
      <c r="I5" s="9"/>
      <c r="J5" s="4"/>
      <c r="K5" s="20"/>
      <c r="L5" s="4"/>
    </row>
    <row r="6" spans="1:14" ht="29.1" customHeight="1" x14ac:dyDescent="0.25">
      <c r="A6" s="347" t="s">
        <v>441</v>
      </c>
      <c r="B6" s="348"/>
      <c r="C6" s="348"/>
      <c r="D6" s="348"/>
      <c r="E6" s="348"/>
      <c r="F6" s="348"/>
      <c r="G6" s="348"/>
      <c r="H6" s="8"/>
      <c r="I6" s="15"/>
      <c r="J6" s="4"/>
      <c r="K6" s="4"/>
      <c r="L6" s="4"/>
    </row>
    <row r="7" spans="1:14" ht="15" customHeight="1" x14ac:dyDescent="0.25">
      <c r="A7" s="7"/>
      <c r="B7" s="8"/>
      <c r="C7" s="8"/>
      <c r="D7" s="8"/>
      <c r="E7" s="8"/>
      <c r="F7" s="8"/>
      <c r="G7" s="8"/>
      <c r="H7" s="8"/>
      <c r="I7" s="15"/>
      <c r="J7" s="4"/>
      <c r="K7" s="4"/>
      <c r="L7" s="4"/>
    </row>
    <row r="8" spans="1:14" ht="15.6" customHeight="1" x14ac:dyDescent="0.25">
      <c r="A8" s="354" t="s">
        <v>374</v>
      </c>
      <c r="B8" s="355"/>
      <c r="C8" s="355"/>
      <c r="D8" s="355"/>
      <c r="E8" s="355"/>
      <c r="F8" s="355"/>
      <c r="G8" s="355"/>
      <c r="H8" s="356"/>
      <c r="I8" s="9"/>
      <c r="J8" s="4"/>
      <c r="K8" s="20"/>
      <c r="L8" s="4"/>
    </row>
    <row r="9" spans="1:14" ht="15.6" customHeight="1" x14ac:dyDescent="0.25">
      <c r="A9" s="7"/>
      <c r="B9" s="8"/>
      <c r="C9" s="8"/>
      <c r="D9" s="8"/>
      <c r="E9" s="8"/>
      <c r="F9" s="8"/>
      <c r="G9" s="8"/>
      <c r="H9" s="8"/>
      <c r="I9" s="15"/>
      <c r="J9" s="4"/>
      <c r="K9" s="4"/>
      <c r="L9" s="4"/>
    </row>
    <row r="10" spans="1:14" ht="15.6" customHeight="1" x14ac:dyDescent="0.25">
      <c r="A10" s="357" t="s">
        <v>375</v>
      </c>
      <c r="B10" s="358"/>
      <c r="C10" s="358"/>
      <c r="D10" s="358"/>
      <c r="E10" s="358"/>
      <c r="F10" s="358"/>
      <c r="G10" s="358"/>
      <c r="H10" s="359"/>
      <c r="I10" s="9"/>
      <c r="J10" s="4"/>
      <c r="K10" s="20"/>
      <c r="L10" s="4"/>
    </row>
    <row r="11" spans="1:14" ht="15.6" customHeight="1" x14ac:dyDescent="0.25">
      <c r="A11" s="5"/>
      <c r="B11" s="6"/>
      <c r="C11" s="6"/>
      <c r="D11" s="6"/>
      <c r="E11" s="6"/>
      <c r="F11" s="6"/>
      <c r="G11" s="6"/>
      <c r="H11" s="6"/>
      <c r="I11" s="4"/>
      <c r="J11" s="4"/>
      <c r="K11" s="4"/>
      <c r="L11" s="4"/>
    </row>
    <row r="12" spans="1:14" ht="28.5" customHeight="1" x14ac:dyDescent="0.25">
      <c r="A12" s="344" t="s">
        <v>442</v>
      </c>
      <c r="B12" s="345"/>
      <c r="C12" s="345"/>
      <c r="D12" s="345"/>
      <c r="E12" s="345"/>
      <c r="F12" s="345"/>
      <c r="G12" s="345"/>
      <c r="H12" s="346"/>
      <c r="I12" s="14"/>
      <c r="J12" s="4"/>
      <c r="K12" s="20"/>
      <c r="L12" s="4"/>
    </row>
    <row r="13" spans="1:14" x14ac:dyDescent="0.25">
      <c r="A13" s="361" t="s">
        <v>443</v>
      </c>
      <c r="B13" s="362"/>
      <c r="C13" s="362"/>
      <c r="D13" s="362"/>
      <c r="E13" s="362"/>
      <c r="F13" s="362"/>
      <c r="G13" s="362"/>
      <c r="H13" s="11"/>
      <c r="I13" s="15"/>
      <c r="J13" s="4"/>
      <c r="K13" s="4"/>
      <c r="L13" s="4"/>
    </row>
    <row r="14" spans="1:14" x14ac:dyDescent="0.25">
      <c r="A14" s="10"/>
      <c r="B14" s="11"/>
      <c r="C14" s="11"/>
      <c r="D14" s="11"/>
      <c r="E14" s="11"/>
      <c r="F14" s="11"/>
      <c r="G14" s="11"/>
      <c r="H14" s="11"/>
      <c r="I14" s="15"/>
      <c r="J14" s="4"/>
      <c r="K14" s="4"/>
      <c r="L14" s="4"/>
    </row>
    <row r="15" spans="1:14" x14ac:dyDescent="0.25">
      <c r="A15" s="374" t="s">
        <v>379</v>
      </c>
      <c r="B15" s="375"/>
      <c r="C15" s="375"/>
      <c r="D15" s="375"/>
      <c r="E15" s="375"/>
      <c r="F15" s="375"/>
      <c r="G15" s="375"/>
      <c r="H15" s="376"/>
      <c r="I15" s="9"/>
      <c r="J15" s="4"/>
      <c r="K15" s="20"/>
      <c r="L15" s="4"/>
    </row>
    <row r="16" spans="1:14" x14ac:dyDescent="0.25">
      <c r="A16" s="12"/>
      <c r="B16" s="13"/>
      <c r="C16" s="13"/>
      <c r="D16" s="13"/>
      <c r="E16" s="13"/>
      <c r="F16" s="13"/>
      <c r="G16" s="13"/>
      <c r="H16" s="13"/>
      <c r="I16" s="15"/>
      <c r="J16" s="4"/>
      <c r="K16" s="4"/>
      <c r="L16" s="4"/>
    </row>
    <row r="17" spans="1:12" x14ac:dyDescent="0.25">
      <c r="A17" s="371" t="s">
        <v>380</v>
      </c>
      <c r="B17" s="372"/>
      <c r="C17" s="372"/>
      <c r="D17" s="372"/>
      <c r="E17" s="372"/>
      <c r="F17" s="372"/>
      <c r="G17" s="372"/>
      <c r="H17" s="373"/>
      <c r="I17" s="9"/>
      <c r="J17" s="4"/>
      <c r="K17" s="20"/>
      <c r="L17" s="4"/>
    </row>
    <row r="18" spans="1:12" x14ac:dyDescent="0.25">
      <c r="A18" s="4"/>
      <c r="B18" s="4"/>
      <c r="C18" s="4"/>
      <c r="D18" s="4"/>
      <c r="E18" s="4"/>
      <c r="F18" s="4"/>
      <c r="G18" s="4"/>
      <c r="H18" s="4"/>
      <c r="I18" s="4"/>
      <c r="J18" s="4"/>
      <c r="K18" s="4"/>
      <c r="L18" s="4"/>
    </row>
    <row r="19" spans="1:12" x14ac:dyDescent="0.25">
      <c r="A19" s="344" t="s">
        <v>444</v>
      </c>
      <c r="B19" s="345"/>
      <c r="C19" s="345"/>
      <c r="D19" s="345"/>
      <c r="E19" s="345"/>
      <c r="F19" s="345"/>
      <c r="G19" s="345"/>
      <c r="H19" s="346"/>
      <c r="I19" s="14"/>
      <c r="J19" s="4"/>
      <c r="K19" s="20"/>
      <c r="L19" s="4"/>
    </row>
    <row r="20" spans="1:12" x14ac:dyDescent="0.25">
      <c r="A20" s="347" t="s">
        <v>445</v>
      </c>
      <c r="B20" s="348"/>
      <c r="C20" s="348"/>
      <c r="D20" s="348"/>
      <c r="E20" s="348"/>
      <c r="F20" s="348"/>
      <c r="G20" s="348"/>
      <c r="H20" s="11"/>
      <c r="I20" s="15"/>
      <c r="J20" s="4"/>
      <c r="K20" s="4"/>
      <c r="L20" s="4"/>
    </row>
    <row r="21" spans="1:12" x14ac:dyDescent="0.25">
      <c r="A21" s="10"/>
      <c r="B21" s="11"/>
      <c r="C21" s="11"/>
      <c r="D21" s="11"/>
      <c r="E21" s="11"/>
      <c r="F21" s="11"/>
      <c r="G21" s="11"/>
      <c r="H21" s="11"/>
      <c r="I21" s="15"/>
      <c r="J21" s="4"/>
      <c r="K21" s="4"/>
      <c r="L21" s="4"/>
    </row>
    <row r="22" spans="1:12" x14ac:dyDescent="0.25">
      <c r="A22" s="374" t="s">
        <v>383</v>
      </c>
      <c r="B22" s="375"/>
      <c r="C22" s="375"/>
      <c r="D22" s="375"/>
      <c r="E22" s="375"/>
      <c r="F22" s="375"/>
      <c r="G22" s="375"/>
      <c r="H22" s="376"/>
      <c r="I22" s="9"/>
      <c r="J22" s="4"/>
      <c r="K22" s="20"/>
      <c r="L22" s="4"/>
    </row>
    <row r="23" spans="1:12" x14ac:dyDescent="0.25">
      <c r="A23" s="12"/>
      <c r="B23" s="13"/>
      <c r="C23" s="13"/>
      <c r="D23" s="13"/>
      <c r="E23" s="13"/>
      <c r="F23" s="13"/>
      <c r="G23" s="13"/>
      <c r="H23" s="13"/>
      <c r="I23" s="15"/>
      <c r="J23" s="4"/>
      <c r="K23" s="4"/>
      <c r="L23" s="4"/>
    </row>
    <row r="24" spans="1:12" x14ac:dyDescent="0.25">
      <c r="A24" s="371" t="s">
        <v>384</v>
      </c>
      <c r="B24" s="372"/>
      <c r="C24" s="372"/>
      <c r="D24" s="372"/>
      <c r="E24" s="372"/>
      <c r="F24" s="372"/>
      <c r="G24" s="372"/>
      <c r="H24" s="373"/>
      <c r="I24" s="9"/>
      <c r="J24" s="4"/>
      <c r="K24" s="20"/>
      <c r="L24" s="4"/>
    </row>
    <row r="25" spans="1:12" x14ac:dyDescent="0.25">
      <c r="A25" s="4"/>
      <c r="B25" s="4"/>
      <c r="C25" s="4"/>
      <c r="D25" s="4"/>
      <c r="E25" s="4"/>
      <c r="F25" s="4"/>
      <c r="G25" s="4"/>
      <c r="H25" s="4"/>
      <c r="I25" s="4"/>
      <c r="J25" s="4"/>
      <c r="K25" s="4"/>
      <c r="L25" s="4"/>
    </row>
    <row r="26" spans="1:12" ht="15.75" x14ac:dyDescent="0.25">
      <c r="A26" s="22" t="s">
        <v>312</v>
      </c>
      <c r="B26" s="4"/>
      <c r="C26" s="4"/>
      <c r="D26" s="4"/>
      <c r="E26" s="4"/>
      <c r="F26" s="4"/>
      <c r="G26" s="4"/>
      <c r="H26" s="4"/>
      <c r="I26" s="4"/>
      <c r="J26" s="4"/>
      <c r="K26" s="4"/>
      <c r="L26" s="4"/>
    </row>
    <row r="27" spans="1:12" x14ac:dyDescent="0.25">
      <c r="A27" s="368" t="s">
        <v>446</v>
      </c>
      <c r="B27" s="369"/>
      <c r="C27" s="369"/>
      <c r="D27" s="369"/>
      <c r="E27" s="369"/>
      <c r="F27" s="369"/>
      <c r="G27" s="369"/>
      <c r="H27" s="370"/>
      <c r="I27" s="4"/>
      <c r="J27" s="4"/>
      <c r="K27" s="4"/>
      <c r="L27" s="4"/>
    </row>
    <row r="28" spans="1:12" x14ac:dyDescent="0.25">
      <c r="A28" s="4"/>
      <c r="B28" s="4"/>
      <c r="C28" s="4"/>
      <c r="D28" s="4"/>
      <c r="E28" s="4"/>
      <c r="F28" s="4"/>
      <c r="G28" s="4"/>
      <c r="H28" s="4"/>
      <c r="I28" s="4"/>
      <c r="J28" s="4"/>
      <c r="K28" s="4"/>
      <c r="L28" s="4"/>
    </row>
    <row r="29" spans="1:12" x14ac:dyDescent="0.25">
      <c r="A29" s="4"/>
      <c r="B29" s="4"/>
      <c r="C29" s="4"/>
      <c r="D29" s="4"/>
      <c r="E29" s="4"/>
      <c r="F29" s="4"/>
      <c r="G29" s="4"/>
      <c r="H29" s="4"/>
      <c r="I29" s="4"/>
      <c r="J29" s="4"/>
      <c r="K29" s="4"/>
      <c r="L29" s="4"/>
    </row>
    <row r="30" spans="1:12" x14ac:dyDescent="0.25">
      <c r="A30" s="4"/>
      <c r="B30" s="4"/>
      <c r="C30" s="4"/>
      <c r="D30" s="4"/>
      <c r="E30" s="4"/>
      <c r="F30" s="4"/>
      <c r="G30" s="4"/>
      <c r="H30" s="4"/>
      <c r="I30" s="4"/>
      <c r="J30" s="4"/>
      <c r="K30" s="4"/>
      <c r="L30" s="4"/>
    </row>
    <row r="31" spans="1:12" x14ac:dyDescent="0.25">
      <c r="A31" s="21" t="s">
        <v>318</v>
      </c>
    </row>
    <row r="32" spans="1:12" x14ac:dyDescent="0.25">
      <c r="A32" t="s">
        <v>447</v>
      </c>
    </row>
    <row r="33" spans="1:9" x14ac:dyDescent="0.25">
      <c r="A33" t="s">
        <v>448</v>
      </c>
    </row>
    <row r="36" spans="1:9" x14ac:dyDescent="0.25">
      <c r="A36" t="s">
        <v>449</v>
      </c>
    </row>
    <row r="37" spans="1:9" x14ac:dyDescent="0.25">
      <c r="A37" t="s">
        <v>450</v>
      </c>
    </row>
    <row r="38" spans="1:9" x14ac:dyDescent="0.25">
      <c r="A38" t="s">
        <v>451</v>
      </c>
    </row>
    <row r="41" spans="1:9" x14ac:dyDescent="0.25">
      <c r="A41" t="s">
        <v>452</v>
      </c>
    </row>
    <row r="42" spans="1:9" x14ac:dyDescent="0.25">
      <c r="A42" t="s">
        <v>453</v>
      </c>
    </row>
    <row r="45" spans="1:9" x14ac:dyDescent="0.25">
      <c r="A45" t="s">
        <v>454</v>
      </c>
    </row>
    <row r="46" spans="1:9" x14ac:dyDescent="0.25">
      <c r="A46" t="s">
        <v>455</v>
      </c>
      <c r="I46" s="1" t="s">
        <v>456</v>
      </c>
    </row>
    <row r="47" spans="1:9" x14ac:dyDescent="0.25">
      <c r="A47" t="s">
        <v>457</v>
      </c>
    </row>
    <row r="49" spans="1:9" x14ac:dyDescent="0.25">
      <c r="A49" t="s">
        <v>458</v>
      </c>
    </row>
    <row r="50" spans="1:9" x14ac:dyDescent="0.25">
      <c r="A50" t="s">
        <v>459</v>
      </c>
      <c r="I50" s="1"/>
    </row>
    <row r="51" spans="1:9" x14ac:dyDescent="0.25">
      <c r="A51" t="s">
        <v>460</v>
      </c>
      <c r="I51" s="1"/>
    </row>
    <row r="52" spans="1:9" x14ac:dyDescent="0.25">
      <c r="A52" t="s">
        <v>461</v>
      </c>
      <c r="I52" s="1"/>
    </row>
    <row r="54" spans="1:9" x14ac:dyDescent="0.25">
      <c r="A54" t="s">
        <v>462</v>
      </c>
    </row>
    <row r="55" spans="1:9" x14ac:dyDescent="0.25">
      <c r="A55" t="s">
        <v>463</v>
      </c>
    </row>
    <row r="58" spans="1:9" x14ac:dyDescent="0.25">
      <c r="A58" t="s">
        <v>464</v>
      </c>
    </row>
    <row r="59" spans="1:9" x14ac:dyDescent="0.25">
      <c r="A59" t="s">
        <v>465</v>
      </c>
    </row>
    <row r="62" spans="1:9" x14ac:dyDescent="0.25">
      <c r="A62" t="s">
        <v>466</v>
      </c>
    </row>
    <row r="66" spans="1:1" x14ac:dyDescent="0.25">
      <c r="A66" t="s">
        <v>467</v>
      </c>
    </row>
    <row r="67" spans="1:1" x14ac:dyDescent="0.25">
      <c r="A67" t="s">
        <v>468</v>
      </c>
    </row>
    <row r="68" spans="1:1" x14ac:dyDescent="0.25">
      <c r="A68" t="s">
        <v>469</v>
      </c>
    </row>
    <row r="72" spans="1:1" x14ac:dyDescent="0.25">
      <c r="A72" t="s">
        <v>470</v>
      </c>
    </row>
    <row r="73" spans="1:1" x14ac:dyDescent="0.25">
      <c r="A73" t="s">
        <v>471</v>
      </c>
    </row>
  </sheetData>
  <mergeCells count="14">
    <mergeCell ref="A27:H27"/>
    <mergeCell ref="A12:H12"/>
    <mergeCell ref="A13:G13"/>
    <mergeCell ref="A19:H19"/>
    <mergeCell ref="A20:G20"/>
    <mergeCell ref="A24:H24"/>
    <mergeCell ref="A22:H22"/>
    <mergeCell ref="A15:H15"/>
    <mergeCell ref="A17:H17"/>
    <mergeCell ref="A3:H3"/>
    <mergeCell ref="A6:G6"/>
    <mergeCell ref="A5:H5"/>
    <mergeCell ref="A8:H8"/>
    <mergeCell ref="A10:H10"/>
  </mergeCells>
  <dataValidations count="1">
    <dataValidation type="whole" showInputMessage="1" showErrorMessage="1" sqref="I8">
      <formula1>0</formula1>
      <formula2>100000</formula2>
    </dataValidation>
  </dataValidations>
  <pageMargins left="0.7" right="0.7" top="0.75" bottom="0.75" header="0.3" footer="0.3"/>
  <extLst>
    <ext xmlns:x14="http://schemas.microsoft.com/office/spreadsheetml/2009/9/main" uri="{CCE6A557-97BC-4b89-ADB6-D9C93CAAB3DF}">
      <x14:dataValidations xmlns:xm="http://schemas.microsoft.com/office/excel/2006/main" count="2">
        <x14:dataValidation type="list" allowBlank="1" showInputMessage="1" showErrorMessage="1">
          <x14:formula1>
            <xm:f>'Drop downs'!$A$2:$A$6</xm:f>
          </x14:formula1>
          <xm:sqref>I5 I12</xm:sqref>
        </x14:dataValidation>
        <x14:dataValidation type="list" allowBlank="1" showInputMessage="1" showErrorMessage="1">
          <x14:formula1>
            <xm:f>'Drop downs'!$G$2:$G$3</xm:f>
          </x14:formula1>
          <xm:sqref>I10</xm:sqref>
        </x14:dataValidation>
      </x14:dataValidations>
    </ext>
  </extLst>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9" tint="0.59999389629810485"/>
  </sheetPr>
  <dimension ref="A1:U58"/>
  <sheetViews>
    <sheetView zoomScaleNormal="100" workbookViewId="0">
      <selection activeCell="U4" sqref="U4"/>
    </sheetView>
  </sheetViews>
  <sheetFormatPr defaultRowHeight="15" x14ac:dyDescent="0.25"/>
  <cols>
    <col min="9" max="9" width="17.28515625" customWidth="1"/>
    <col min="21" max="21" width="17.42578125" customWidth="1"/>
  </cols>
  <sheetData>
    <row r="1" spans="1:21" x14ac:dyDescent="0.25">
      <c r="A1" s="44"/>
      <c r="B1" s="44"/>
      <c r="C1" s="44"/>
      <c r="D1" s="44"/>
      <c r="E1" s="44"/>
      <c r="F1" s="44"/>
      <c r="G1" s="44"/>
      <c r="H1" s="44"/>
      <c r="I1" s="44"/>
      <c r="J1" s="44"/>
      <c r="K1" s="44"/>
      <c r="L1" s="44"/>
      <c r="M1" s="44"/>
      <c r="N1" s="44"/>
      <c r="O1" s="44"/>
      <c r="P1" s="44"/>
      <c r="Q1" s="44"/>
      <c r="R1" s="44"/>
      <c r="S1" s="44"/>
      <c r="T1" s="44"/>
      <c r="U1" s="44"/>
    </row>
    <row r="2" spans="1:21" ht="15.75" x14ac:dyDescent="0.25">
      <c r="A2" s="48" t="s">
        <v>438</v>
      </c>
      <c r="B2" s="44"/>
      <c r="C2" s="44"/>
      <c r="D2" s="44"/>
      <c r="E2" s="44"/>
      <c r="F2" s="44"/>
      <c r="G2" s="44"/>
      <c r="H2" s="44"/>
      <c r="I2" s="44"/>
      <c r="J2" s="44"/>
      <c r="K2" s="44"/>
      <c r="L2" s="44"/>
      <c r="M2" s="48" t="s">
        <v>438</v>
      </c>
      <c r="N2" s="44"/>
      <c r="O2" s="44"/>
      <c r="P2" s="44"/>
      <c r="Q2" s="44"/>
      <c r="R2" s="44"/>
      <c r="S2" s="44"/>
      <c r="T2" s="44"/>
      <c r="U2" s="44"/>
    </row>
    <row r="3" spans="1:21" x14ac:dyDescent="0.25">
      <c r="A3" s="44"/>
      <c r="B3" s="44"/>
      <c r="C3" s="44"/>
      <c r="D3" s="44"/>
      <c r="E3" s="44"/>
      <c r="F3" s="44"/>
      <c r="G3" s="44"/>
      <c r="H3" s="44"/>
      <c r="I3" s="44"/>
      <c r="J3" s="44"/>
      <c r="K3" s="44" t="s">
        <v>472</v>
      </c>
      <c r="L3" s="44"/>
      <c r="M3" s="44"/>
      <c r="N3" s="44"/>
      <c r="O3" s="44"/>
      <c r="P3" s="44"/>
      <c r="Q3" s="44"/>
      <c r="R3" s="44"/>
      <c r="S3" s="44"/>
      <c r="T3" s="44"/>
      <c r="U3" s="44"/>
    </row>
    <row r="4" spans="1:21" ht="29.45" customHeight="1" x14ac:dyDescent="0.25">
      <c r="A4" s="344" t="s">
        <v>473</v>
      </c>
      <c r="B4" s="345"/>
      <c r="C4" s="345"/>
      <c r="D4" s="345"/>
      <c r="E4" s="345"/>
      <c r="F4" s="345"/>
      <c r="G4" s="345"/>
      <c r="H4" s="43"/>
      <c r="I4" s="9" t="s">
        <v>371</v>
      </c>
      <c r="J4" s="44"/>
      <c r="K4" s="20">
        <f>IF(I4="significant increase",2,IF(I4="slight increase",1,IF(I4="no change or n/a",0,IF(I4="slight decrease",-1,IF(I4="significant decrease",-2,IF(I4="",""))))))</f>
        <v>-1</v>
      </c>
      <c r="L4" s="44"/>
      <c r="M4" s="344" t="s">
        <v>474</v>
      </c>
      <c r="N4" s="345"/>
      <c r="O4" s="345"/>
      <c r="P4" s="345"/>
      <c r="Q4" s="345"/>
      <c r="R4" s="345"/>
      <c r="S4" s="345"/>
      <c r="T4" s="43"/>
      <c r="U4" s="9" t="s">
        <v>42</v>
      </c>
    </row>
    <row r="5" spans="1:21" x14ac:dyDescent="0.25">
      <c r="A5" s="50" t="str">
        <f>IF(OR(I4="significant increase",I4="slight increase"),"Go to question 1a",IF(I4="No change or n/a","Go to question 2","Go to question 1b"))</f>
        <v>Go to question 1b</v>
      </c>
      <c r="B5" s="11"/>
      <c r="C5" s="11"/>
      <c r="D5" s="11"/>
      <c r="E5" s="11"/>
      <c r="F5" s="11"/>
      <c r="G5" s="11"/>
      <c r="H5" s="11"/>
      <c r="I5" s="15"/>
      <c r="J5" s="44"/>
      <c r="K5" s="44"/>
      <c r="L5" s="44"/>
      <c r="M5" s="50" t="str">
        <f>IF(U4="yes","Go to question 1a",IF(U4="","","Go to question 2"))</f>
        <v>Go to question 2</v>
      </c>
      <c r="N5" s="11"/>
      <c r="O5" s="11"/>
      <c r="P5" s="11"/>
      <c r="Q5" s="11"/>
      <c r="R5" s="11"/>
      <c r="S5" s="11"/>
      <c r="T5" s="11"/>
      <c r="U5" s="15"/>
    </row>
    <row r="6" spans="1:21" x14ac:dyDescent="0.25">
      <c r="A6" s="10"/>
      <c r="B6" s="11"/>
      <c r="C6" s="11"/>
      <c r="D6" s="11"/>
      <c r="E6" s="11"/>
      <c r="F6" s="11"/>
      <c r="G6" s="11"/>
      <c r="H6" s="11"/>
      <c r="I6" s="15"/>
      <c r="J6" s="44"/>
      <c r="K6" s="44"/>
      <c r="L6" s="44"/>
      <c r="M6" s="10"/>
      <c r="N6" s="11"/>
      <c r="O6" s="11"/>
      <c r="P6" s="11"/>
      <c r="Q6" s="11"/>
      <c r="R6" s="11"/>
      <c r="S6" s="11"/>
      <c r="T6" s="11"/>
      <c r="U6" s="15"/>
    </row>
    <row r="7" spans="1:21" x14ac:dyDescent="0.25">
      <c r="A7" s="16" t="s">
        <v>475</v>
      </c>
      <c r="B7" s="11"/>
      <c r="C7" s="11"/>
      <c r="D7" s="11"/>
      <c r="E7" s="11"/>
      <c r="F7" s="11"/>
      <c r="G7" s="11"/>
      <c r="H7" s="11"/>
      <c r="I7" s="15"/>
      <c r="J7" s="44"/>
      <c r="K7" s="44"/>
      <c r="L7" s="44"/>
      <c r="M7" s="16" t="s">
        <v>476</v>
      </c>
      <c r="N7" s="11"/>
      <c r="O7" s="11"/>
      <c r="P7" s="11"/>
      <c r="Q7" s="11"/>
      <c r="R7" s="11"/>
      <c r="S7" s="11"/>
      <c r="T7" s="11"/>
      <c r="U7" s="15"/>
    </row>
    <row r="8" spans="1:21" x14ac:dyDescent="0.25">
      <c r="A8" s="10"/>
      <c r="B8" s="55" t="s">
        <v>477</v>
      </c>
      <c r="C8" s="11"/>
      <c r="D8" s="11"/>
      <c r="E8" s="55" t="s">
        <v>478</v>
      </c>
      <c r="F8" s="11"/>
      <c r="G8" s="11"/>
      <c r="H8" s="11"/>
      <c r="I8" s="15"/>
      <c r="J8" s="44"/>
      <c r="K8" s="44"/>
      <c r="L8" s="44"/>
      <c r="M8" s="10"/>
      <c r="N8" s="11"/>
      <c r="O8" s="11"/>
      <c r="P8" s="11"/>
      <c r="Q8" s="11"/>
      <c r="R8" s="11"/>
      <c r="S8" s="11"/>
      <c r="T8" s="11"/>
      <c r="U8" s="15"/>
    </row>
    <row r="9" spans="1:21" x14ac:dyDescent="0.25">
      <c r="A9" s="10"/>
      <c r="B9" s="11"/>
      <c r="C9" s="11"/>
      <c r="D9" s="11"/>
      <c r="E9" s="11"/>
      <c r="F9" s="11"/>
      <c r="G9" s="11"/>
      <c r="H9" s="11"/>
      <c r="I9" s="15"/>
      <c r="J9" s="44"/>
      <c r="K9" s="44"/>
      <c r="L9" s="44"/>
      <c r="M9" s="10"/>
      <c r="N9" s="11"/>
      <c r="O9" s="11"/>
      <c r="P9" s="11"/>
      <c r="Q9" s="11"/>
      <c r="R9" s="11"/>
      <c r="S9" s="11"/>
      <c r="T9" s="11"/>
      <c r="U9" s="15"/>
    </row>
    <row r="10" spans="1:21" x14ac:dyDescent="0.25">
      <c r="A10" s="10"/>
      <c r="B10" s="11"/>
      <c r="C10" s="11"/>
      <c r="D10" s="11"/>
      <c r="E10" s="11"/>
      <c r="F10" s="11"/>
      <c r="G10" s="11"/>
      <c r="H10" s="11"/>
      <c r="I10" s="15"/>
      <c r="J10" s="44"/>
      <c r="K10" s="44"/>
      <c r="L10" s="44"/>
      <c r="M10" s="10"/>
      <c r="N10" s="11"/>
      <c r="O10" s="11"/>
      <c r="P10" s="11"/>
      <c r="Q10" s="11"/>
      <c r="R10" s="11"/>
      <c r="S10" s="11"/>
      <c r="T10" s="11"/>
      <c r="U10" s="15"/>
    </row>
    <row r="11" spans="1:21" x14ac:dyDescent="0.25">
      <c r="A11" s="10"/>
      <c r="B11" s="11"/>
      <c r="C11" s="11"/>
      <c r="D11" s="11"/>
      <c r="E11" s="11"/>
      <c r="F11" s="11"/>
      <c r="G11" s="11"/>
      <c r="H11" s="11"/>
      <c r="I11" s="15"/>
      <c r="J11" s="44"/>
      <c r="K11" s="44"/>
      <c r="L11" s="44"/>
      <c r="M11" s="10"/>
      <c r="N11" s="11"/>
      <c r="O11" s="11"/>
      <c r="P11" s="11"/>
      <c r="Q11" s="11"/>
      <c r="R11" s="11"/>
      <c r="S11" s="11"/>
      <c r="T11" s="11"/>
      <c r="U11" s="15"/>
    </row>
    <row r="12" spans="1:21" x14ac:dyDescent="0.25">
      <c r="A12" s="10"/>
      <c r="B12" s="11"/>
      <c r="C12" s="11"/>
      <c r="D12" s="11"/>
      <c r="E12" s="11"/>
      <c r="F12" s="11"/>
      <c r="G12" s="11"/>
      <c r="H12" s="11"/>
      <c r="I12" s="15"/>
      <c r="J12" s="44"/>
      <c r="L12" s="44"/>
      <c r="M12" s="16" t="s">
        <v>479</v>
      </c>
      <c r="N12" s="11"/>
      <c r="O12" s="11"/>
      <c r="P12" s="11"/>
      <c r="Q12" s="11"/>
      <c r="R12" s="11"/>
      <c r="S12" s="11"/>
      <c r="T12" s="11"/>
      <c r="U12" s="9"/>
    </row>
    <row r="13" spans="1:21" x14ac:dyDescent="0.25">
      <c r="A13" s="16" t="s">
        <v>480</v>
      </c>
      <c r="B13" s="11"/>
      <c r="C13" s="11"/>
      <c r="D13" s="11"/>
      <c r="E13" s="11"/>
      <c r="F13" s="11"/>
      <c r="G13" s="11"/>
      <c r="H13" s="11"/>
      <c r="I13" s="9" t="s">
        <v>481</v>
      </c>
      <c r="J13" s="44"/>
      <c r="K13" s="20"/>
      <c r="L13" s="44"/>
      <c r="M13" s="16"/>
      <c r="N13" s="11"/>
      <c r="O13" s="11"/>
      <c r="P13" s="11"/>
      <c r="Q13" s="11"/>
      <c r="R13" s="11"/>
      <c r="S13" s="11"/>
      <c r="T13" s="11"/>
      <c r="U13" s="54"/>
    </row>
    <row r="14" spans="1:21" x14ac:dyDescent="0.25">
      <c r="A14" s="16"/>
      <c r="B14" s="11"/>
      <c r="C14" s="11"/>
      <c r="D14" s="11"/>
      <c r="E14" s="11"/>
      <c r="F14" s="11"/>
      <c r="G14" s="11"/>
      <c r="H14" s="11"/>
      <c r="I14" s="54"/>
      <c r="J14" s="44"/>
      <c r="K14" s="44"/>
      <c r="L14" s="44"/>
      <c r="M14" s="16" t="s">
        <v>482</v>
      </c>
      <c r="N14" s="11"/>
      <c r="O14" s="11"/>
      <c r="P14" s="11"/>
      <c r="Q14" s="11"/>
      <c r="R14" s="11"/>
      <c r="S14" s="11"/>
      <c r="T14" s="11"/>
      <c r="U14" s="9"/>
    </row>
    <row r="15" spans="1:21" x14ac:dyDescent="0.25">
      <c r="A15" s="16" t="s">
        <v>483</v>
      </c>
      <c r="B15" s="11"/>
      <c r="C15" s="11"/>
      <c r="D15" s="11"/>
      <c r="E15" s="11"/>
      <c r="F15" s="11"/>
      <c r="G15" s="11"/>
      <c r="H15" s="11"/>
      <c r="I15" s="9"/>
      <c r="J15" s="44"/>
      <c r="K15" s="20"/>
      <c r="L15" s="44"/>
      <c r="M15" s="51"/>
      <c r="N15" s="19"/>
      <c r="O15" s="19"/>
      <c r="P15" s="19"/>
      <c r="Q15" s="19"/>
      <c r="R15" s="19"/>
      <c r="S15" s="19"/>
      <c r="T15" s="19"/>
      <c r="U15" s="52"/>
    </row>
    <row r="16" spans="1:21" x14ac:dyDescent="0.25">
      <c r="A16" s="16"/>
      <c r="B16" s="11"/>
      <c r="C16" s="11"/>
      <c r="D16" s="11"/>
      <c r="E16" s="11"/>
      <c r="F16" s="11"/>
      <c r="G16" s="11"/>
      <c r="H16" s="11"/>
      <c r="I16" s="15"/>
      <c r="J16" s="44"/>
      <c r="K16" s="44"/>
      <c r="L16" s="44"/>
      <c r="M16" s="44"/>
      <c r="N16" s="44"/>
      <c r="O16" s="44"/>
      <c r="P16" s="44"/>
      <c r="Q16" s="44"/>
      <c r="R16" s="44"/>
      <c r="S16" s="44"/>
      <c r="T16" s="44"/>
      <c r="U16" s="44"/>
    </row>
    <row r="17" spans="1:21" ht="30" customHeight="1" x14ac:dyDescent="0.25">
      <c r="A17" s="18" t="s">
        <v>484</v>
      </c>
      <c r="B17" s="19"/>
      <c r="C17" s="19"/>
      <c r="D17" s="19"/>
      <c r="E17" s="19"/>
      <c r="F17" s="19"/>
      <c r="G17" s="19"/>
      <c r="H17" s="19"/>
      <c r="I17" s="9" t="s">
        <v>485</v>
      </c>
      <c r="J17" s="44"/>
      <c r="K17" s="20"/>
      <c r="L17" s="44"/>
      <c r="M17" s="344" t="s">
        <v>486</v>
      </c>
      <c r="N17" s="345"/>
      <c r="O17" s="345"/>
      <c r="P17" s="345"/>
      <c r="Q17" s="345"/>
      <c r="R17" s="345"/>
      <c r="S17" s="345"/>
      <c r="T17" s="43"/>
      <c r="U17" s="9" t="s">
        <v>42</v>
      </c>
    </row>
    <row r="18" spans="1:21" ht="18" customHeight="1" x14ac:dyDescent="0.25">
      <c r="A18" s="44"/>
      <c r="B18" s="44"/>
      <c r="C18" s="44"/>
      <c r="D18" s="44"/>
      <c r="E18" s="44"/>
      <c r="F18" s="44"/>
      <c r="G18" s="44"/>
      <c r="H18" s="44"/>
      <c r="I18" s="44"/>
      <c r="J18" s="44"/>
      <c r="K18" s="44"/>
      <c r="L18" s="44"/>
      <c r="M18" s="50" t="str">
        <f>IF(U17="yes","Go to question 2a",IF(U17="","","Go to question 3"))</f>
        <v>Go to question 3</v>
      </c>
      <c r="N18" s="11"/>
      <c r="O18" s="11"/>
      <c r="P18" s="11"/>
      <c r="Q18" s="11"/>
      <c r="R18" s="11"/>
      <c r="S18" s="11"/>
      <c r="T18" s="11"/>
      <c r="U18" s="15"/>
    </row>
    <row r="19" spans="1:21" ht="29.1" customHeight="1" x14ac:dyDescent="0.25">
      <c r="A19" s="344" t="s">
        <v>487</v>
      </c>
      <c r="B19" s="345"/>
      <c r="C19" s="345"/>
      <c r="D19" s="345"/>
      <c r="E19" s="345"/>
      <c r="F19" s="345"/>
      <c r="G19" s="345"/>
      <c r="H19" s="43"/>
      <c r="I19" s="9" t="s">
        <v>488</v>
      </c>
      <c r="J19" s="44"/>
      <c r="K19" s="20"/>
      <c r="L19" s="44"/>
      <c r="M19" s="10"/>
      <c r="N19" s="11"/>
      <c r="O19" s="11"/>
      <c r="P19" s="11"/>
      <c r="Q19" s="11"/>
      <c r="R19" s="11"/>
      <c r="S19" s="11"/>
      <c r="T19" s="11"/>
      <c r="U19" s="15"/>
    </row>
    <row r="20" spans="1:21" x14ac:dyDescent="0.25">
      <c r="A20" s="50" t="str">
        <f>IF(OR(I19="significant increase",I19="slight increase"),"Go to question 2a",IF(I19="No change or n/a","Go to question 3","Go to question 2b"))</f>
        <v>Go to question 2a</v>
      </c>
      <c r="B20" s="11"/>
      <c r="C20" s="11"/>
      <c r="D20" s="11"/>
      <c r="E20" s="11"/>
      <c r="F20" s="11"/>
      <c r="G20" s="11"/>
      <c r="H20" s="11"/>
      <c r="I20" s="15"/>
      <c r="J20" s="44"/>
      <c r="K20" s="44"/>
      <c r="L20" s="44"/>
      <c r="M20" s="16" t="s">
        <v>489</v>
      </c>
      <c r="N20" s="11"/>
      <c r="O20" s="11"/>
      <c r="P20" s="11"/>
      <c r="Q20" s="11"/>
      <c r="R20" s="11"/>
      <c r="S20" s="11"/>
      <c r="T20" s="11"/>
      <c r="U20" s="15"/>
    </row>
    <row r="21" spans="1:21" x14ac:dyDescent="0.25">
      <c r="A21" s="10"/>
      <c r="B21" s="11"/>
      <c r="C21" s="11"/>
      <c r="D21" s="11"/>
      <c r="E21" s="11"/>
      <c r="F21" s="11"/>
      <c r="G21" s="11"/>
      <c r="H21" s="11"/>
      <c r="I21" s="15"/>
      <c r="J21" s="44"/>
      <c r="K21" s="44"/>
      <c r="L21" s="44"/>
      <c r="M21" s="10"/>
      <c r="N21" s="11"/>
      <c r="O21" s="11"/>
      <c r="P21" s="11"/>
      <c r="Q21" s="11"/>
      <c r="R21" s="11"/>
      <c r="S21" s="11"/>
      <c r="T21" s="11"/>
      <c r="U21" s="15"/>
    </row>
    <row r="22" spans="1:21" x14ac:dyDescent="0.25">
      <c r="A22" s="16" t="s">
        <v>490</v>
      </c>
      <c r="B22" s="11"/>
      <c r="C22" s="11"/>
      <c r="D22" s="11"/>
      <c r="E22" s="11"/>
      <c r="F22" s="11"/>
      <c r="G22" s="11"/>
      <c r="H22" s="11"/>
      <c r="I22" s="15"/>
      <c r="J22" s="44"/>
      <c r="K22" s="44"/>
      <c r="L22" s="44"/>
      <c r="M22" s="10"/>
      <c r="N22" s="11"/>
      <c r="O22" s="11"/>
      <c r="P22" s="11"/>
      <c r="Q22" s="11"/>
      <c r="R22" s="11"/>
      <c r="S22" s="11"/>
      <c r="T22" s="11"/>
      <c r="U22" s="15"/>
    </row>
    <row r="23" spans="1:21" x14ac:dyDescent="0.25">
      <c r="A23" s="10"/>
      <c r="B23" s="11"/>
      <c r="C23" s="11"/>
      <c r="D23" s="11"/>
      <c r="E23" s="11"/>
      <c r="F23" s="11"/>
      <c r="G23" s="11"/>
      <c r="H23" s="11"/>
      <c r="I23" s="15"/>
      <c r="J23" s="44"/>
      <c r="K23" s="44"/>
      <c r="L23" s="44"/>
      <c r="M23" s="10"/>
      <c r="N23" s="11"/>
      <c r="O23" s="11"/>
      <c r="P23" s="11"/>
      <c r="Q23" s="11"/>
      <c r="R23" s="11"/>
      <c r="S23" s="11"/>
      <c r="T23" s="11"/>
      <c r="U23" s="15"/>
    </row>
    <row r="24" spans="1:21" x14ac:dyDescent="0.25">
      <c r="A24" s="10"/>
      <c r="B24" s="11"/>
      <c r="C24" s="11"/>
      <c r="D24" s="11"/>
      <c r="E24" s="11"/>
      <c r="F24" s="11"/>
      <c r="G24" s="11"/>
      <c r="H24" s="11"/>
      <c r="I24" s="15"/>
      <c r="J24" s="44"/>
      <c r="K24" s="44"/>
      <c r="L24" s="44"/>
      <c r="M24" s="10"/>
      <c r="N24" s="11"/>
      <c r="O24" s="11"/>
      <c r="P24" s="11"/>
      <c r="Q24" s="11"/>
      <c r="R24" s="11"/>
      <c r="S24" s="11"/>
      <c r="T24" s="11"/>
      <c r="U24" s="15"/>
    </row>
    <row r="25" spans="1:21" x14ac:dyDescent="0.25">
      <c r="A25" s="10"/>
      <c r="B25" s="11"/>
      <c r="C25" s="11"/>
      <c r="D25" s="11"/>
      <c r="E25" s="11"/>
      <c r="F25" s="11"/>
      <c r="G25" s="11"/>
      <c r="H25" s="11"/>
      <c r="I25" s="15"/>
      <c r="J25" s="44"/>
      <c r="K25" s="44"/>
      <c r="L25" s="44"/>
      <c r="M25" s="16" t="s">
        <v>491</v>
      </c>
      <c r="N25" s="11"/>
      <c r="O25" s="11"/>
      <c r="P25" s="11"/>
      <c r="Q25" s="11"/>
      <c r="R25" s="11"/>
      <c r="S25" s="11"/>
      <c r="T25" s="11"/>
      <c r="U25" s="53" t="s">
        <v>36</v>
      </c>
    </row>
    <row r="26" spans="1:21" x14ac:dyDescent="0.25">
      <c r="A26" s="16" t="s">
        <v>492</v>
      </c>
      <c r="B26" s="11"/>
      <c r="C26" s="11"/>
      <c r="D26" s="11"/>
      <c r="E26" s="11"/>
      <c r="F26" s="11"/>
      <c r="G26" s="11"/>
      <c r="H26" s="11"/>
      <c r="I26" s="53" t="s">
        <v>36</v>
      </c>
      <c r="J26" s="44"/>
      <c r="K26" s="20"/>
      <c r="L26" s="44"/>
      <c r="M26" s="10"/>
      <c r="N26" s="11"/>
      <c r="O26" s="11"/>
      <c r="P26" s="11"/>
      <c r="Q26" s="11"/>
      <c r="R26" s="11"/>
      <c r="S26" s="11"/>
      <c r="T26" s="11"/>
      <c r="U26" s="15"/>
    </row>
    <row r="27" spans="1:21" x14ac:dyDescent="0.25">
      <c r="A27" s="16"/>
      <c r="B27" s="11"/>
      <c r="C27" s="11"/>
      <c r="D27" s="11"/>
      <c r="E27" s="11"/>
      <c r="F27" s="11"/>
      <c r="G27" s="11"/>
      <c r="H27" s="11"/>
      <c r="I27" s="56"/>
      <c r="J27" s="44"/>
      <c r="K27" s="44"/>
      <c r="L27" s="44"/>
      <c r="M27" s="16" t="s">
        <v>493</v>
      </c>
      <c r="N27" s="11"/>
      <c r="O27" s="11"/>
      <c r="P27" s="11"/>
      <c r="Q27" s="11"/>
      <c r="R27" s="11"/>
      <c r="S27" s="11"/>
      <c r="T27" s="11"/>
      <c r="U27" s="9"/>
    </row>
    <row r="28" spans="1:21" x14ac:dyDescent="0.25">
      <c r="A28" s="16" t="s">
        <v>493</v>
      </c>
      <c r="B28" s="11"/>
      <c r="C28" s="11"/>
      <c r="D28" s="11"/>
      <c r="E28" s="11"/>
      <c r="F28" s="11"/>
      <c r="G28" s="11"/>
      <c r="H28" s="11"/>
      <c r="I28" s="53"/>
      <c r="K28" s="20"/>
      <c r="L28" s="44"/>
      <c r="M28" s="16"/>
      <c r="N28" s="11"/>
      <c r="O28" s="11"/>
      <c r="P28" s="11"/>
      <c r="Q28" s="11"/>
      <c r="R28" s="11"/>
      <c r="S28" s="11"/>
      <c r="T28" s="11"/>
      <c r="U28" s="54"/>
    </row>
    <row r="29" spans="1:21" x14ac:dyDescent="0.25">
      <c r="A29" s="16"/>
      <c r="B29" s="11"/>
      <c r="C29" s="11"/>
      <c r="D29" s="11"/>
      <c r="E29" s="11"/>
      <c r="F29" s="11"/>
      <c r="G29" s="11"/>
      <c r="H29" s="11"/>
      <c r="I29" s="56"/>
      <c r="J29" s="44"/>
      <c r="K29" s="44"/>
      <c r="L29" s="44"/>
      <c r="M29" s="16" t="s">
        <v>494</v>
      </c>
      <c r="N29" s="11"/>
      <c r="O29" s="11"/>
      <c r="P29" s="11"/>
      <c r="Q29" s="11"/>
      <c r="R29" s="11"/>
      <c r="S29" s="11"/>
      <c r="T29" s="11"/>
      <c r="U29" s="9"/>
    </row>
    <row r="30" spans="1:21" x14ac:dyDescent="0.25">
      <c r="A30" s="16" t="s">
        <v>494</v>
      </c>
      <c r="B30" s="11"/>
      <c r="C30" s="11"/>
      <c r="D30" s="11"/>
      <c r="E30" s="11"/>
      <c r="F30" s="11"/>
      <c r="G30" s="11"/>
      <c r="H30" s="11"/>
      <c r="I30" s="53"/>
      <c r="J30" s="44"/>
      <c r="K30" s="20"/>
      <c r="L30" s="44"/>
      <c r="M30" s="18"/>
      <c r="N30" s="19"/>
      <c r="O30" s="19"/>
      <c r="P30" s="19"/>
      <c r="Q30" s="19"/>
      <c r="R30" s="19"/>
      <c r="S30" s="19"/>
      <c r="T30" s="19"/>
      <c r="U30" s="52"/>
    </row>
    <row r="31" spans="1:21" x14ac:dyDescent="0.25">
      <c r="A31" s="51"/>
      <c r="B31" s="19"/>
      <c r="C31" s="19"/>
      <c r="D31" s="19"/>
      <c r="E31" s="19"/>
      <c r="F31" s="19"/>
      <c r="G31" s="19"/>
      <c r="H31" s="19"/>
      <c r="I31" s="52"/>
      <c r="J31" s="44"/>
      <c r="K31" s="44"/>
      <c r="L31" s="44"/>
      <c r="M31" s="44"/>
      <c r="N31" s="44"/>
      <c r="O31" s="44"/>
      <c r="P31" s="44"/>
      <c r="Q31" s="44"/>
      <c r="R31" s="44"/>
      <c r="S31" s="44"/>
      <c r="T31" s="44"/>
      <c r="U31" s="44"/>
    </row>
    <row r="32" spans="1:21" ht="29.1" customHeight="1" x14ac:dyDescent="0.25">
      <c r="A32" s="44"/>
      <c r="B32" s="44"/>
      <c r="C32" s="44"/>
      <c r="D32" s="44"/>
      <c r="E32" s="44"/>
      <c r="F32" s="44"/>
      <c r="G32" s="44"/>
      <c r="H32" s="44"/>
      <c r="I32" s="44"/>
      <c r="J32" s="44"/>
      <c r="K32" s="44"/>
      <c r="L32" s="44"/>
      <c r="M32" s="344" t="s">
        <v>495</v>
      </c>
      <c r="N32" s="345"/>
      <c r="O32" s="345"/>
      <c r="P32" s="345"/>
      <c r="Q32" s="345"/>
      <c r="R32" s="345"/>
      <c r="S32" s="345"/>
      <c r="T32" s="43"/>
      <c r="U32" s="9" t="s">
        <v>36</v>
      </c>
    </row>
    <row r="33" spans="1:21" x14ac:dyDescent="0.25">
      <c r="A33" s="21" t="s">
        <v>496</v>
      </c>
      <c r="I33" s="9"/>
      <c r="J33" s="44"/>
      <c r="K33" s="44"/>
      <c r="L33" s="44"/>
      <c r="M33" s="50" t="str">
        <f>IF(U32="yes","Go to question 3a",IF(U32="","","Go to question 4"))</f>
        <v>Go to question 3a</v>
      </c>
      <c r="N33" s="11"/>
      <c r="O33" s="11"/>
      <c r="P33" s="11"/>
      <c r="Q33" s="11"/>
      <c r="R33" s="11"/>
      <c r="S33" s="11"/>
      <c r="T33" s="11"/>
      <c r="U33" s="15"/>
    </row>
    <row r="34" spans="1:21" x14ac:dyDescent="0.25">
      <c r="A34" s="44"/>
      <c r="B34" s="44"/>
      <c r="C34" s="44"/>
      <c r="D34" s="44"/>
      <c r="E34" s="44"/>
      <c r="F34" s="44"/>
      <c r="G34" s="44"/>
      <c r="H34" s="44"/>
      <c r="I34" s="44"/>
      <c r="J34" s="44"/>
      <c r="K34" s="44"/>
      <c r="L34" s="44"/>
      <c r="M34" s="10"/>
      <c r="N34" s="11"/>
      <c r="O34" s="11"/>
      <c r="P34" s="11"/>
      <c r="Q34" s="11"/>
      <c r="R34" s="11"/>
      <c r="S34" s="11"/>
      <c r="T34" s="11"/>
      <c r="U34" s="15"/>
    </row>
    <row r="35" spans="1:21" x14ac:dyDescent="0.25">
      <c r="A35" s="44"/>
      <c r="B35" s="44"/>
      <c r="C35" s="44"/>
      <c r="D35" s="44"/>
      <c r="E35" s="44"/>
      <c r="F35" s="44"/>
      <c r="G35" s="44"/>
      <c r="H35" s="44"/>
      <c r="I35" s="44"/>
      <c r="J35" s="44"/>
      <c r="K35" s="44"/>
      <c r="L35" s="44"/>
      <c r="M35" s="16" t="s">
        <v>497</v>
      </c>
      <c r="N35" s="11"/>
      <c r="O35" s="11"/>
      <c r="P35" s="11"/>
      <c r="Q35" s="11"/>
      <c r="R35" s="11"/>
      <c r="S35" s="11"/>
      <c r="T35" s="11"/>
      <c r="U35" s="15"/>
    </row>
    <row r="36" spans="1:21" x14ac:dyDescent="0.25">
      <c r="M36" s="10"/>
      <c r="N36" s="11"/>
      <c r="O36" s="11"/>
      <c r="P36" s="11"/>
      <c r="Q36" s="11"/>
      <c r="R36" s="11"/>
      <c r="S36" s="11"/>
      <c r="T36" s="11"/>
      <c r="U36" s="15"/>
    </row>
    <row r="37" spans="1:21" x14ac:dyDescent="0.25">
      <c r="M37" s="10"/>
      <c r="N37" s="11"/>
      <c r="O37" s="11"/>
      <c r="P37" s="11"/>
      <c r="Q37" s="11"/>
      <c r="R37" s="11"/>
      <c r="S37" s="11"/>
      <c r="T37" s="11"/>
      <c r="U37" s="15"/>
    </row>
    <row r="38" spans="1:21" x14ac:dyDescent="0.25">
      <c r="M38" s="10"/>
      <c r="N38" s="11"/>
      <c r="O38" s="11"/>
      <c r="P38" s="11"/>
      <c r="Q38" s="11"/>
      <c r="R38" s="11"/>
      <c r="S38" s="11"/>
      <c r="T38" s="11"/>
      <c r="U38" s="15"/>
    </row>
    <row r="39" spans="1:21" x14ac:dyDescent="0.25">
      <c r="M39" s="10"/>
      <c r="N39" s="11"/>
      <c r="O39" s="11"/>
      <c r="P39" s="11"/>
      <c r="Q39" s="11"/>
      <c r="R39" s="11"/>
      <c r="S39" s="11"/>
      <c r="T39" s="11"/>
      <c r="U39" s="15"/>
    </row>
    <row r="40" spans="1:21" ht="15.75" x14ac:dyDescent="0.25">
      <c r="A40" s="48" t="s">
        <v>312</v>
      </c>
      <c r="M40" s="16" t="s">
        <v>498</v>
      </c>
      <c r="N40" s="11"/>
      <c r="O40" s="11"/>
      <c r="P40" s="11"/>
      <c r="Q40" s="11"/>
      <c r="R40" s="11"/>
      <c r="S40" s="11"/>
      <c r="T40" s="11"/>
      <c r="U40" s="9"/>
    </row>
    <row r="41" spans="1:21" x14ac:dyDescent="0.25">
      <c r="M41" s="16"/>
      <c r="N41" s="11"/>
      <c r="O41" s="11"/>
      <c r="P41" s="11"/>
      <c r="Q41" s="11"/>
      <c r="R41" s="11"/>
      <c r="S41" s="11"/>
      <c r="T41" s="11"/>
      <c r="U41" s="54"/>
    </row>
    <row r="42" spans="1:21" x14ac:dyDescent="0.25">
      <c r="A42" t="s">
        <v>499</v>
      </c>
      <c r="M42" s="16" t="s">
        <v>500</v>
      </c>
      <c r="N42" s="11"/>
      <c r="O42" s="11"/>
      <c r="P42" s="11"/>
      <c r="Q42" s="11"/>
      <c r="R42" s="11"/>
      <c r="S42" s="11"/>
      <c r="T42" s="11"/>
      <c r="U42" s="9"/>
    </row>
    <row r="43" spans="1:21" x14ac:dyDescent="0.25">
      <c r="M43" s="51"/>
      <c r="N43" s="19"/>
      <c r="O43" s="19"/>
      <c r="P43" s="19"/>
      <c r="Q43" s="19"/>
      <c r="R43" s="19"/>
      <c r="S43" s="19"/>
      <c r="T43" s="19"/>
      <c r="U43" s="52"/>
    </row>
    <row r="45" spans="1:21" ht="28.5" customHeight="1" x14ac:dyDescent="0.25">
      <c r="M45" s="344" t="s">
        <v>501</v>
      </c>
      <c r="N45" s="345"/>
      <c r="O45" s="345"/>
      <c r="P45" s="345"/>
      <c r="Q45" s="345"/>
      <c r="R45" s="345"/>
      <c r="S45" s="345"/>
      <c r="T45" s="43"/>
      <c r="U45" s="9" t="s">
        <v>36</v>
      </c>
    </row>
    <row r="46" spans="1:21" x14ac:dyDescent="0.25">
      <c r="M46" s="50" t="str">
        <f>IF(U45="yes","Go to question 4a",IF(U45="","","Go to question 5"))</f>
        <v>Go to question 4a</v>
      </c>
      <c r="N46" s="11"/>
      <c r="O46" s="11"/>
      <c r="P46" s="11"/>
      <c r="Q46" s="11"/>
      <c r="R46" s="11"/>
      <c r="S46" s="11"/>
      <c r="T46" s="11"/>
      <c r="U46" s="15"/>
    </row>
    <row r="47" spans="1:21" x14ac:dyDescent="0.25">
      <c r="M47" s="10"/>
      <c r="N47" s="11"/>
      <c r="O47" s="11"/>
      <c r="P47" s="11"/>
      <c r="Q47" s="11"/>
      <c r="R47" s="11"/>
      <c r="S47" s="11"/>
      <c r="T47" s="11"/>
      <c r="U47" s="15"/>
    </row>
    <row r="48" spans="1:21" x14ac:dyDescent="0.25">
      <c r="M48" s="16" t="s">
        <v>502</v>
      </c>
      <c r="N48" s="11"/>
      <c r="O48" s="11"/>
      <c r="P48" s="11"/>
      <c r="Q48" s="11"/>
      <c r="R48" s="11"/>
      <c r="S48" s="11"/>
      <c r="T48" s="11"/>
      <c r="U48" s="15"/>
    </row>
    <row r="49" spans="13:21" x14ac:dyDescent="0.25">
      <c r="M49" s="10"/>
      <c r="N49" s="11"/>
      <c r="O49" s="11"/>
      <c r="P49" s="11"/>
      <c r="Q49" s="11"/>
      <c r="R49" s="11"/>
      <c r="S49" s="11"/>
      <c r="T49" s="11"/>
      <c r="U49" s="15"/>
    </row>
    <row r="50" spans="13:21" x14ac:dyDescent="0.25">
      <c r="M50" s="10"/>
      <c r="N50" s="11"/>
      <c r="O50" s="11"/>
      <c r="P50" s="11"/>
      <c r="Q50" s="11"/>
      <c r="R50" s="11"/>
      <c r="S50" s="11"/>
      <c r="T50" s="11"/>
      <c r="U50" s="15"/>
    </row>
    <row r="51" spans="13:21" x14ac:dyDescent="0.25">
      <c r="M51" s="10"/>
      <c r="N51" s="11"/>
      <c r="O51" s="11"/>
      <c r="P51" s="11"/>
      <c r="Q51" s="11"/>
      <c r="R51" s="11"/>
      <c r="S51" s="11"/>
      <c r="T51" s="11"/>
      <c r="U51" s="15"/>
    </row>
    <row r="52" spans="13:21" x14ac:dyDescent="0.25">
      <c r="M52" s="10"/>
      <c r="N52" s="11"/>
      <c r="O52" s="11"/>
      <c r="P52" s="11"/>
      <c r="Q52" s="11"/>
      <c r="R52" s="11"/>
      <c r="S52" s="11"/>
      <c r="T52" s="11"/>
      <c r="U52" s="15"/>
    </row>
    <row r="53" spans="13:21" x14ac:dyDescent="0.25">
      <c r="M53" s="16" t="s">
        <v>503</v>
      </c>
      <c r="N53" s="11"/>
      <c r="O53" s="11"/>
      <c r="P53" s="11"/>
      <c r="Q53" s="11"/>
      <c r="R53" s="11"/>
      <c r="S53" s="11"/>
      <c r="T53" s="11"/>
      <c r="U53" s="53" t="s">
        <v>36</v>
      </c>
    </row>
    <row r="54" spans="13:21" x14ac:dyDescent="0.25">
      <c r="M54" s="10"/>
      <c r="N54" s="11"/>
      <c r="O54" s="11"/>
      <c r="P54" s="11"/>
      <c r="Q54" s="11"/>
      <c r="R54" s="11"/>
      <c r="S54" s="11"/>
      <c r="T54" s="11"/>
      <c r="U54" s="15"/>
    </row>
    <row r="55" spans="13:21" x14ac:dyDescent="0.25">
      <c r="M55" s="16" t="s">
        <v>504</v>
      </c>
      <c r="N55" s="11"/>
      <c r="O55" s="11"/>
      <c r="P55" s="11"/>
      <c r="Q55" s="11"/>
      <c r="R55" s="11"/>
      <c r="S55" s="11"/>
      <c r="T55" s="11"/>
      <c r="U55" s="9"/>
    </row>
    <row r="56" spans="13:21" x14ac:dyDescent="0.25">
      <c r="M56" s="16"/>
      <c r="N56" s="11"/>
      <c r="O56" s="11"/>
      <c r="P56" s="11"/>
      <c r="Q56" s="11"/>
      <c r="R56" s="11"/>
      <c r="S56" s="11"/>
      <c r="T56" s="11"/>
      <c r="U56" s="54"/>
    </row>
    <row r="57" spans="13:21" x14ac:dyDescent="0.25">
      <c r="M57" s="16" t="s">
        <v>505</v>
      </c>
      <c r="N57" s="11"/>
      <c r="O57" s="11"/>
      <c r="P57" s="11"/>
      <c r="Q57" s="11"/>
      <c r="R57" s="11"/>
      <c r="S57" s="11"/>
      <c r="T57" s="11"/>
      <c r="U57" s="9"/>
    </row>
    <row r="58" spans="13:21" x14ac:dyDescent="0.25">
      <c r="M58" s="18"/>
      <c r="N58" s="19"/>
      <c r="O58" s="19"/>
      <c r="P58" s="19"/>
      <c r="Q58" s="19"/>
      <c r="R58" s="19"/>
      <c r="S58" s="19"/>
      <c r="T58" s="19"/>
      <c r="U58" s="52"/>
    </row>
  </sheetData>
  <mergeCells count="6">
    <mergeCell ref="M45:S45"/>
    <mergeCell ref="A4:G4"/>
    <mergeCell ref="A19:G19"/>
    <mergeCell ref="M4:S4"/>
    <mergeCell ref="M17:S17"/>
    <mergeCell ref="M32:S32"/>
  </mergeCells>
  <dataValidations count="1">
    <dataValidation errorStyle="warning" showInputMessage="1" showErrorMessage="1" error="Please select yes or no" sqref="I14:I16 U12:U14 U27:U31 U40:U42 U55:U58 I27:I29"/>
  </dataValidations>
  <pageMargins left="0.7" right="0.7" top="0.75" bottom="0.75" header="0.3" footer="0.3"/>
  <pageSetup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7170" r:id="rId4" name="Check Box 2">
              <controlPr defaultSize="0" autoFill="0" autoLine="0" autoPict="0">
                <anchor moveWithCells="1">
                  <from>
                    <xdr:col>0</xdr:col>
                    <xdr:colOff>428625</xdr:colOff>
                    <xdr:row>8</xdr:row>
                    <xdr:rowOff>9525</xdr:rowOff>
                  </from>
                  <to>
                    <xdr:col>2</xdr:col>
                    <xdr:colOff>409575</xdr:colOff>
                    <xdr:row>9</xdr:row>
                    <xdr:rowOff>28575</xdr:rowOff>
                  </to>
                </anchor>
              </controlPr>
            </control>
          </mc:Choice>
        </mc:AlternateContent>
        <mc:AlternateContent xmlns:mc="http://schemas.openxmlformats.org/markup-compatibility/2006">
          <mc:Choice Requires="x14">
            <control shapeId="7171" r:id="rId5" name="Check Box 3">
              <controlPr defaultSize="0" autoFill="0" autoLine="0" autoPict="0">
                <anchor moveWithCells="1">
                  <from>
                    <xdr:col>0</xdr:col>
                    <xdr:colOff>438150</xdr:colOff>
                    <xdr:row>9</xdr:row>
                    <xdr:rowOff>28575</xdr:rowOff>
                  </from>
                  <to>
                    <xdr:col>2</xdr:col>
                    <xdr:colOff>276225</xdr:colOff>
                    <xdr:row>10</xdr:row>
                    <xdr:rowOff>85725</xdr:rowOff>
                  </to>
                </anchor>
              </controlPr>
            </control>
          </mc:Choice>
        </mc:AlternateContent>
        <mc:AlternateContent xmlns:mc="http://schemas.openxmlformats.org/markup-compatibility/2006">
          <mc:Choice Requires="x14">
            <control shapeId="7177" r:id="rId6" name="Check Box 9">
              <controlPr defaultSize="0" autoFill="0" autoLine="0" autoPict="0">
                <anchor moveWithCells="1">
                  <from>
                    <xdr:col>12</xdr:col>
                    <xdr:colOff>200025</xdr:colOff>
                    <xdr:row>7</xdr:row>
                    <xdr:rowOff>28575</xdr:rowOff>
                  </from>
                  <to>
                    <xdr:col>14</xdr:col>
                    <xdr:colOff>190500</xdr:colOff>
                    <xdr:row>8</xdr:row>
                    <xdr:rowOff>47625</xdr:rowOff>
                  </to>
                </anchor>
              </controlPr>
            </control>
          </mc:Choice>
        </mc:AlternateContent>
        <mc:AlternateContent xmlns:mc="http://schemas.openxmlformats.org/markup-compatibility/2006">
          <mc:Choice Requires="x14">
            <control shapeId="7178" r:id="rId7" name="Check Box 10">
              <controlPr defaultSize="0" autoFill="0" autoLine="0" autoPict="0">
                <anchor moveWithCells="1">
                  <from>
                    <xdr:col>12</xdr:col>
                    <xdr:colOff>219075</xdr:colOff>
                    <xdr:row>8</xdr:row>
                    <xdr:rowOff>47625</xdr:rowOff>
                  </from>
                  <to>
                    <xdr:col>14</xdr:col>
                    <xdr:colOff>57150</xdr:colOff>
                    <xdr:row>9</xdr:row>
                    <xdr:rowOff>95250</xdr:rowOff>
                  </to>
                </anchor>
              </controlPr>
            </control>
          </mc:Choice>
        </mc:AlternateContent>
        <mc:AlternateContent xmlns:mc="http://schemas.openxmlformats.org/markup-compatibility/2006">
          <mc:Choice Requires="x14">
            <control shapeId="7180" r:id="rId8" name="Check Box 12">
              <controlPr defaultSize="0" autoFill="0" autoLine="0" autoPict="0">
                <anchor moveWithCells="1">
                  <from>
                    <xdr:col>12</xdr:col>
                    <xdr:colOff>219075</xdr:colOff>
                    <xdr:row>9</xdr:row>
                    <xdr:rowOff>76200</xdr:rowOff>
                  </from>
                  <to>
                    <xdr:col>14</xdr:col>
                    <xdr:colOff>66675</xdr:colOff>
                    <xdr:row>10</xdr:row>
                    <xdr:rowOff>123825</xdr:rowOff>
                  </to>
                </anchor>
              </controlPr>
            </control>
          </mc:Choice>
        </mc:AlternateContent>
        <mc:AlternateContent xmlns:mc="http://schemas.openxmlformats.org/markup-compatibility/2006">
          <mc:Choice Requires="x14">
            <control shapeId="7181" r:id="rId9" name="Check Box 13">
              <controlPr defaultSize="0" autoFill="0" autoLine="0" autoPict="0">
                <anchor moveWithCells="1">
                  <from>
                    <xdr:col>12</xdr:col>
                    <xdr:colOff>200025</xdr:colOff>
                    <xdr:row>20</xdr:row>
                    <xdr:rowOff>28575</xdr:rowOff>
                  </from>
                  <to>
                    <xdr:col>14</xdr:col>
                    <xdr:colOff>600075</xdr:colOff>
                    <xdr:row>21</xdr:row>
                    <xdr:rowOff>47625</xdr:rowOff>
                  </to>
                </anchor>
              </controlPr>
            </control>
          </mc:Choice>
        </mc:AlternateContent>
        <mc:AlternateContent xmlns:mc="http://schemas.openxmlformats.org/markup-compatibility/2006">
          <mc:Choice Requires="x14">
            <control shapeId="7182" r:id="rId10" name="Check Box 14">
              <controlPr defaultSize="0" autoFill="0" autoLine="0" autoPict="0">
                <anchor moveWithCells="1">
                  <from>
                    <xdr:col>12</xdr:col>
                    <xdr:colOff>219075</xdr:colOff>
                    <xdr:row>21</xdr:row>
                    <xdr:rowOff>47625</xdr:rowOff>
                  </from>
                  <to>
                    <xdr:col>15</xdr:col>
                    <xdr:colOff>9525</xdr:colOff>
                    <xdr:row>22</xdr:row>
                    <xdr:rowOff>95250</xdr:rowOff>
                  </to>
                </anchor>
              </controlPr>
            </control>
          </mc:Choice>
        </mc:AlternateContent>
        <mc:AlternateContent xmlns:mc="http://schemas.openxmlformats.org/markup-compatibility/2006">
          <mc:Choice Requires="x14">
            <control shapeId="7183" r:id="rId11" name="Check Box 15">
              <controlPr defaultSize="0" autoFill="0" autoLine="0" autoPict="0">
                <anchor moveWithCells="1">
                  <from>
                    <xdr:col>12</xdr:col>
                    <xdr:colOff>219075</xdr:colOff>
                    <xdr:row>22</xdr:row>
                    <xdr:rowOff>76200</xdr:rowOff>
                  </from>
                  <to>
                    <xdr:col>14</xdr:col>
                    <xdr:colOff>66675</xdr:colOff>
                    <xdr:row>23</xdr:row>
                    <xdr:rowOff>123825</xdr:rowOff>
                  </to>
                </anchor>
              </controlPr>
            </control>
          </mc:Choice>
        </mc:AlternateContent>
        <mc:AlternateContent xmlns:mc="http://schemas.openxmlformats.org/markup-compatibility/2006">
          <mc:Choice Requires="x14">
            <control shapeId="7184" r:id="rId12" name="Check Box 16">
              <controlPr defaultSize="0" autoFill="0" autoLine="0" autoPict="0">
                <anchor moveWithCells="1">
                  <from>
                    <xdr:col>0</xdr:col>
                    <xdr:colOff>219075</xdr:colOff>
                    <xdr:row>22</xdr:row>
                    <xdr:rowOff>19050</xdr:rowOff>
                  </from>
                  <to>
                    <xdr:col>1</xdr:col>
                    <xdr:colOff>361950</xdr:colOff>
                    <xdr:row>23</xdr:row>
                    <xdr:rowOff>57150</xdr:rowOff>
                  </to>
                </anchor>
              </controlPr>
            </control>
          </mc:Choice>
        </mc:AlternateContent>
        <mc:AlternateContent xmlns:mc="http://schemas.openxmlformats.org/markup-compatibility/2006">
          <mc:Choice Requires="x14">
            <control shapeId="7185" r:id="rId13" name="Check Box 17">
              <controlPr defaultSize="0" autoFill="0" autoLine="0" autoPict="0">
                <anchor moveWithCells="1">
                  <from>
                    <xdr:col>0</xdr:col>
                    <xdr:colOff>219075</xdr:colOff>
                    <xdr:row>23</xdr:row>
                    <xdr:rowOff>47625</xdr:rowOff>
                  </from>
                  <to>
                    <xdr:col>1</xdr:col>
                    <xdr:colOff>361950</xdr:colOff>
                    <xdr:row>24</xdr:row>
                    <xdr:rowOff>85725</xdr:rowOff>
                  </to>
                </anchor>
              </controlPr>
            </control>
          </mc:Choice>
        </mc:AlternateContent>
        <mc:AlternateContent xmlns:mc="http://schemas.openxmlformats.org/markup-compatibility/2006">
          <mc:Choice Requires="x14">
            <control shapeId="7186" r:id="rId14" name="Check Box 18">
              <controlPr defaultSize="0" autoFill="0" autoLine="0" autoPict="0">
                <anchor moveWithCells="1">
                  <from>
                    <xdr:col>12</xdr:col>
                    <xdr:colOff>200025</xdr:colOff>
                    <xdr:row>35</xdr:row>
                    <xdr:rowOff>28575</xdr:rowOff>
                  </from>
                  <to>
                    <xdr:col>14</xdr:col>
                    <xdr:colOff>190500</xdr:colOff>
                    <xdr:row>36</xdr:row>
                    <xdr:rowOff>47625</xdr:rowOff>
                  </to>
                </anchor>
              </controlPr>
            </control>
          </mc:Choice>
        </mc:AlternateContent>
        <mc:AlternateContent xmlns:mc="http://schemas.openxmlformats.org/markup-compatibility/2006">
          <mc:Choice Requires="x14">
            <control shapeId="7187" r:id="rId15" name="Check Box 19">
              <controlPr defaultSize="0" autoFill="0" autoLine="0" autoPict="0">
                <anchor moveWithCells="1">
                  <from>
                    <xdr:col>12</xdr:col>
                    <xdr:colOff>219075</xdr:colOff>
                    <xdr:row>36</xdr:row>
                    <xdr:rowOff>47625</xdr:rowOff>
                  </from>
                  <to>
                    <xdr:col>14</xdr:col>
                    <xdr:colOff>57150</xdr:colOff>
                    <xdr:row>37</xdr:row>
                    <xdr:rowOff>95250</xdr:rowOff>
                  </to>
                </anchor>
              </controlPr>
            </control>
          </mc:Choice>
        </mc:AlternateContent>
        <mc:AlternateContent xmlns:mc="http://schemas.openxmlformats.org/markup-compatibility/2006">
          <mc:Choice Requires="x14">
            <control shapeId="7188" r:id="rId16" name="Check Box 20">
              <controlPr defaultSize="0" autoFill="0" autoLine="0" autoPict="0">
                <anchor moveWithCells="1">
                  <from>
                    <xdr:col>12</xdr:col>
                    <xdr:colOff>219075</xdr:colOff>
                    <xdr:row>37</xdr:row>
                    <xdr:rowOff>76200</xdr:rowOff>
                  </from>
                  <to>
                    <xdr:col>14</xdr:col>
                    <xdr:colOff>66675</xdr:colOff>
                    <xdr:row>38</xdr:row>
                    <xdr:rowOff>123825</xdr:rowOff>
                  </to>
                </anchor>
              </controlPr>
            </control>
          </mc:Choice>
        </mc:AlternateContent>
        <mc:AlternateContent xmlns:mc="http://schemas.openxmlformats.org/markup-compatibility/2006">
          <mc:Choice Requires="x14">
            <control shapeId="7189" r:id="rId17" name="Check Box 21">
              <controlPr defaultSize="0" autoFill="0" autoLine="0" autoPict="0">
                <anchor moveWithCells="1">
                  <from>
                    <xdr:col>12</xdr:col>
                    <xdr:colOff>200025</xdr:colOff>
                    <xdr:row>48</xdr:row>
                    <xdr:rowOff>28575</xdr:rowOff>
                  </from>
                  <to>
                    <xdr:col>14</xdr:col>
                    <xdr:colOff>600075</xdr:colOff>
                    <xdr:row>49</xdr:row>
                    <xdr:rowOff>47625</xdr:rowOff>
                  </to>
                </anchor>
              </controlPr>
            </control>
          </mc:Choice>
        </mc:AlternateContent>
        <mc:AlternateContent xmlns:mc="http://schemas.openxmlformats.org/markup-compatibility/2006">
          <mc:Choice Requires="x14">
            <control shapeId="7190" r:id="rId18" name="Check Box 22">
              <controlPr defaultSize="0" autoFill="0" autoLine="0" autoPict="0">
                <anchor moveWithCells="1">
                  <from>
                    <xdr:col>12</xdr:col>
                    <xdr:colOff>219075</xdr:colOff>
                    <xdr:row>49</xdr:row>
                    <xdr:rowOff>47625</xdr:rowOff>
                  </from>
                  <to>
                    <xdr:col>15</xdr:col>
                    <xdr:colOff>9525</xdr:colOff>
                    <xdr:row>50</xdr:row>
                    <xdr:rowOff>95250</xdr:rowOff>
                  </to>
                </anchor>
              </controlPr>
            </control>
          </mc:Choice>
        </mc:AlternateContent>
        <mc:AlternateContent xmlns:mc="http://schemas.openxmlformats.org/markup-compatibility/2006">
          <mc:Choice Requires="x14">
            <control shapeId="7191" r:id="rId19" name="Check Box 23">
              <controlPr defaultSize="0" autoFill="0" autoLine="0" autoPict="0">
                <anchor moveWithCells="1">
                  <from>
                    <xdr:col>12</xdr:col>
                    <xdr:colOff>219075</xdr:colOff>
                    <xdr:row>50</xdr:row>
                    <xdr:rowOff>76200</xdr:rowOff>
                  </from>
                  <to>
                    <xdr:col>14</xdr:col>
                    <xdr:colOff>66675</xdr:colOff>
                    <xdr:row>51</xdr:row>
                    <xdr:rowOff>123825</xdr:rowOff>
                  </to>
                </anchor>
              </controlPr>
            </control>
          </mc:Choice>
        </mc:AlternateContent>
        <mc:AlternateContent xmlns:mc="http://schemas.openxmlformats.org/markup-compatibility/2006">
          <mc:Choice Requires="x14">
            <control shapeId="7192" r:id="rId20" name="Check Box 24">
              <controlPr defaultSize="0" autoFill="0" autoLine="0" autoPict="0">
                <anchor moveWithCells="1">
                  <from>
                    <xdr:col>0</xdr:col>
                    <xdr:colOff>447675</xdr:colOff>
                    <xdr:row>10</xdr:row>
                    <xdr:rowOff>76200</xdr:rowOff>
                  </from>
                  <to>
                    <xdr:col>2</xdr:col>
                    <xdr:colOff>285750</xdr:colOff>
                    <xdr:row>11</xdr:row>
                    <xdr:rowOff>123825</xdr:rowOff>
                  </to>
                </anchor>
              </controlPr>
            </control>
          </mc:Choice>
        </mc:AlternateContent>
        <mc:AlternateContent xmlns:mc="http://schemas.openxmlformats.org/markup-compatibility/2006">
          <mc:Choice Requires="x14">
            <control shapeId="7193" r:id="rId21" name="Check Box 25">
              <controlPr defaultSize="0" autoFill="0" autoLine="0" autoPict="0">
                <anchor moveWithCells="1">
                  <from>
                    <xdr:col>3</xdr:col>
                    <xdr:colOff>390525</xdr:colOff>
                    <xdr:row>8</xdr:row>
                    <xdr:rowOff>9525</xdr:rowOff>
                  </from>
                  <to>
                    <xdr:col>6</xdr:col>
                    <xdr:colOff>171450</xdr:colOff>
                    <xdr:row>9</xdr:row>
                    <xdr:rowOff>28575</xdr:rowOff>
                  </to>
                </anchor>
              </controlPr>
            </control>
          </mc:Choice>
        </mc:AlternateContent>
        <mc:AlternateContent xmlns:mc="http://schemas.openxmlformats.org/markup-compatibility/2006">
          <mc:Choice Requires="x14">
            <control shapeId="7194" r:id="rId22" name="Check Box 26">
              <controlPr defaultSize="0" autoFill="0" autoLine="0" autoPict="0">
                <anchor moveWithCells="1">
                  <from>
                    <xdr:col>3</xdr:col>
                    <xdr:colOff>390525</xdr:colOff>
                    <xdr:row>9</xdr:row>
                    <xdr:rowOff>28575</xdr:rowOff>
                  </from>
                  <to>
                    <xdr:col>6</xdr:col>
                    <xdr:colOff>190500</xdr:colOff>
                    <xdr:row>10</xdr:row>
                    <xdr:rowOff>85725</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5">
        <x14:dataValidation type="list" allowBlank="1" showInputMessage="1" showErrorMessage="1">
          <x14:formula1>
            <xm:f>'Drop downs'!$A$2:$A$6</xm:f>
          </x14:formula1>
          <xm:sqref>I4 I19</xm:sqref>
        </x14:dataValidation>
        <x14:dataValidation type="list" errorStyle="warning" showInputMessage="1" showErrorMessage="1" error="Please select yes or no">
          <x14:formula1>
            <xm:f>'Drop downs'!$G$7:$G$8</xm:f>
          </x14:formula1>
          <xm:sqref>U53 U4 U17 U25 U32 U45 I26</xm:sqref>
        </x14:dataValidation>
        <x14:dataValidation type="list" errorStyle="warning" showInputMessage="1" showErrorMessage="1" error="Please select yes or no">
          <x14:formula1>
            <xm:f>'Drop downs'!$G$7:$G$9</xm:f>
          </x14:formula1>
          <xm:sqref>I13</xm:sqref>
        </x14:dataValidation>
        <x14:dataValidation type="list" allowBlank="1" showInputMessage="1" showErrorMessage="1">
          <x14:formula1>
            <xm:f>'Drop downs'!$G$2:$G$3</xm:f>
          </x14:formula1>
          <xm:sqref>I17</xm:sqref>
        </x14:dataValidation>
        <x14:dataValidation type="list" errorStyle="warning" showInputMessage="1" showErrorMessage="1" error="Please select yes or no">
          <x14:formula1>
            <xm:f>'Drop downs'!$G$2:$G$3</xm:f>
          </x14:formula1>
          <xm:sqref>I30</xm:sqref>
        </x14:dataValidation>
      </x14:dataValidations>
    </ext>
  </extLst>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O89"/>
  <sheetViews>
    <sheetView workbookViewId="0">
      <selection activeCell="O6" sqref="O6"/>
    </sheetView>
  </sheetViews>
  <sheetFormatPr defaultRowHeight="15" x14ac:dyDescent="0.25"/>
  <cols>
    <col min="1" max="1" width="26.140625" customWidth="1"/>
  </cols>
  <sheetData>
    <row r="1" spans="1:15" ht="15.75" thickBot="1" x14ac:dyDescent="0.3">
      <c r="A1" s="2" t="s">
        <v>506</v>
      </c>
      <c r="B1" s="2" t="s">
        <v>288</v>
      </c>
    </row>
    <row r="2" spans="1:15" x14ac:dyDescent="0.25">
      <c r="A2" t="s">
        <v>488</v>
      </c>
      <c r="B2">
        <v>2</v>
      </c>
      <c r="G2" t="s">
        <v>485</v>
      </c>
      <c r="L2" t="s">
        <v>507</v>
      </c>
      <c r="O2" t="s">
        <v>508</v>
      </c>
    </row>
    <row r="3" spans="1:15" x14ac:dyDescent="0.25">
      <c r="A3" t="s">
        <v>416</v>
      </c>
      <c r="B3">
        <v>1</v>
      </c>
      <c r="G3" t="s">
        <v>376</v>
      </c>
      <c r="L3" t="s">
        <v>509</v>
      </c>
      <c r="O3" t="s">
        <v>510</v>
      </c>
    </row>
    <row r="4" spans="1:15" x14ac:dyDescent="0.25">
      <c r="A4" t="s">
        <v>456</v>
      </c>
      <c r="B4">
        <v>0</v>
      </c>
      <c r="L4" t="s">
        <v>511</v>
      </c>
      <c r="O4" t="s">
        <v>603</v>
      </c>
    </row>
    <row r="5" spans="1:15" x14ac:dyDescent="0.25">
      <c r="A5" t="s">
        <v>371</v>
      </c>
      <c r="B5">
        <v>-1</v>
      </c>
      <c r="O5" t="s">
        <v>512</v>
      </c>
    </row>
    <row r="6" spans="1:15" x14ac:dyDescent="0.25">
      <c r="A6" t="s">
        <v>514</v>
      </c>
      <c r="B6">
        <v>-2</v>
      </c>
      <c r="O6" t="s">
        <v>513</v>
      </c>
    </row>
    <row r="7" spans="1:15" x14ac:dyDescent="0.25">
      <c r="G7" t="s">
        <v>36</v>
      </c>
      <c r="I7" t="s">
        <v>515</v>
      </c>
      <c r="L7" t="s">
        <v>516</v>
      </c>
      <c r="O7" t="s">
        <v>13</v>
      </c>
    </row>
    <row r="8" spans="1:15" x14ac:dyDescent="0.25">
      <c r="A8" t="s">
        <v>517</v>
      </c>
      <c r="B8">
        <v>2</v>
      </c>
      <c r="G8" t="s">
        <v>42</v>
      </c>
      <c r="I8" t="s">
        <v>518</v>
      </c>
      <c r="L8" t="s">
        <v>519</v>
      </c>
    </row>
    <row r="9" spans="1:15" x14ac:dyDescent="0.25">
      <c r="A9" t="s">
        <v>520</v>
      </c>
      <c r="B9">
        <v>1</v>
      </c>
      <c r="G9" t="s">
        <v>481</v>
      </c>
      <c r="I9" t="s">
        <v>42</v>
      </c>
      <c r="L9" t="s">
        <v>521</v>
      </c>
    </row>
    <row r="10" spans="1:15" x14ac:dyDescent="0.25">
      <c r="A10" t="s">
        <v>481</v>
      </c>
      <c r="B10">
        <v>0</v>
      </c>
    </row>
    <row r="11" spans="1:15" x14ac:dyDescent="0.25">
      <c r="A11" t="s">
        <v>522</v>
      </c>
      <c r="B11">
        <v>-2</v>
      </c>
    </row>
    <row r="13" spans="1:15" x14ac:dyDescent="0.25">
      <c r="A13" s="377" t="s">
        <v>363</v>
      </c>
      <c r="B13" s="377"/>
      <c r="I13" s="378" t="s">
        <v>355</v>
      </c>
      <c r="J13" s="378"/>
      <c r="K13" s="378"/>
      <c r="L13" s="378"/>
      <c r="M13" s="378"/>
      <c r="N13" s="378"/>
      <c r="O13" s="378"/>
    </row>
    <row r="14" spans="1:15" x14ac:dyDescent="0.25">
      <c r="A14" s="21" t="s">
        <v>309</v>
      </c>
      <c r="I14" s="21" t="s">
        <v>344</v>
      </c>
      <c r="N14" s="21" t="s">
        <v>336</v>
      </c>
    </row>
    <row r="15" spans="1:15" x14ac:dyDescent="0.25">
      <c r="A15" t="s">
        <v>523</v>
      </c>
      <c r="I15" t="s">
        <v>524</v>
      </c>
      <c r="N15" t="s">
        <v>525</v>
      </c>
    </row>
    <row r="16" spans="1:15" x14ac:dyDescent="0.25">
      <c r="A16" t="s">
        <v>526</v>
      </c>
      <c r="I16" t="s">
        <v>53</v>
      </c>
      <c r="N16" t="s">
        <v>28</v>
      </c>
    </row>
    <row r="17" spans="1:14" x14ac:dyDescent="0.25">
      <c r="A17" t="s">
        <v>66</v>
      </c>
      <c r="I17" t="s">
        <v>66</v>
      </c>
      <c r="N17" t="s">
        <v>66</v>
      </c>
    </row>
    <row r="18" spans="1:14" x14ac:dyDescent="0.25">
      <c r="A18" t="s">
        <v>527</v>
      </c>
      <c r="I18" t="s">
        <v>528</v>
      </c>
      <c r="N18" t="s">
        <v>529</v>
      </c>
    </row>
    <row r="19" spans="1:14" x14ac:dyDescent="0.25">
      <c r="A19" t="s">
        <v>530</v>
      </c>
      <c r="I19" t="s">
        <v>531</v>
      </c>
      <c r="N19" t="s">
        <v>532</v>
      </c>
    </row>
    <row r="21" spans="1:14" x14ac:dyDescent="0.25">
      <c r="A21" s="21" t="s">
        <v>337</v>
      </c>
      <c r="I21" s="21" t="s">
        <v>296</v>
      </c>
      <c r="J21" s="21"/>
    </row>
    <row r="22" spans="1:14" x14ac:dyDescent="0.25">
      <c r="A22" t="s">
        <v>533</v>
      </c>
      <c r="I22" t="s">
        <v>62</v>
      </c>
    </row>
    <row r="23" spans="1:14" x14ac:dyDescent="0.25">
      <c r="A23" t="s">
        <v>534</v>
      </c>
      <c r="I23" t="s">
        <v>535</v>
      </c>
    </row>
    <row r="24" spans="1:14" x14ac:dyDescent="0.25">
      <c r="A24" t="s">
        <v>66</v>
      </c>
      <c r="I24" t="s">
        <v>66</v>
      </c>
    </row>
    <row r="25" spans="1:14" x14ac:dyDescent="0.25">
      <c r="A25" t="s">
        <v>160</v>
      </c>
      <c r="I25" t="s">
        <v>536</v>
      </c>
    </row>
    <row r="26" spans="1:14" x14ac:dyDescent="0.25">
      <c r="A26" t="s">
        <v>537</v>
      </c>
      <c r="I26" t="s">
        <v>538</v>
      </c>
    </row>
    <row r="28" spans="1:14" x14ac:dyDescent="0.25">
      <c r="A28" s="21" t="s">
        <v>311</v>
      </c>
      <c r="I28" s="21" t="s">
        <v>346</v>
      </c>
    </row>
    <row r="29" spans="1:14" x14ac:dyDescent="0.25">
      <c r="A29" s="78" t="s">
        <v>539</v>
      </c>
      <c r="I29" t="s">
        <v>540</v>
      </c>
    </row>
    <row r="30" spans="1:14" x14ac:dyDescent="0.25">
      <c r="A30" s="78" t="s">
        <v>541</v>
      </c>
      <c r="I30" t="s">
        <v>542</v>
      </c>
    </row>
    <row r="31" spans="1:14" x14ac:dyDescent="0.25">
      <c r="A31" t="s">
        <v>66</v>
      </c>
      <c r="I31" t="s">
        <v>66</v>
      </c>
    </row>
    <row r="32" spans="1:14" x14ac:dyDescent="0.25">
      <c r="A32" s="78" t="s">
        <v>543</v>
      </c>
      <c r="I32" t="s">
        <v>544</v>
      </c>
    </row>
    <row r="33" spans="1:9" x14ac:dyDescent="0.25">
      <c r="A33" s="78" t="s">
        <v>545</v>
      </c>
      <c r="I33" t="s">
        <v>546</v>
      </c>
    </row>
    <row r="35" spans="1:9" x14ac:dyDescent="0.25">
      <c r="A35" s="79" t="s">
        <v>312</v>
      </c>
      <c r="I35" s="21" t="s">
        <v>298</v>
      </c>
    </row>
    <row r="36" spans="1:9" x14ac:dyDescent="0.25">
      <c r="A36" t="s">
        <v>547</v>
      </c>
      <c r="I36" t="s">
        <v>548</v>
      </c>
    </row>
    <row r="37" spans="1:9" x14ac:dyDescent="0.25">
      <c r="A37" t="s">
        <v>549</v>
      </c>
      <c r="I37" s="80" t="s">
        <v>550</v>
      </c>
    </row>
    <row r="38" spans="1:9" x14ac:dyDescent="0.25">
      <c r="A38" t="s">
        <v>66</v>
      </c>
      <c r="I38" t="s">
        <v>66</v>
      </c>
    </row>
    <row r="39" spans="1:9" x14ac:dyDescent="0.25">
      <c r="A39" t="s">
        <v>551</v>
      </c>
      <c r="I39" s="80" t="s">
        <v>552</v>
      </c>
    </row>
    <row r="40" spans="1:9" x14ac:dyDescent="0.25">
      <c r="A40" t="s">
        <v>553</v>
      </c>
      <c r="I40" s="80" t="s">
        <v>554</v>
      </c>
    </row>
    <row r="42" spans="1:9" x14ac:dyDescent="0.25">
      <c r="A42" s="21" t="s">
        <v>555</v>
      </c>
      <c r="I42" s="21" t="s">
        <v>653</v>
      </c>
    </row>
    <row r="43" spans="1:9" x14ac:dyDescent="0.25">
      <c r="A43" t="s">
        <v>556</v>
      </c>
      <c r="I43" t="s">
        <v>557</v>
      </c>
    </row>
    <row r="44" spans="1:9" x14ac:dyDescent="0.25">
      <c r="A44" t="s">
        <v>558</v>
      </c>
      <c r="I44" t="s">
        <v>559</v>
      </c>
    </row>
    <row r="45" spans="1:9" x14ac:dyDescent="0.25">
      <c r="A45" t="s">
        <v>66</v>
      </c>
      <c r="I45" t="s">
        <v>66</v>
      </c>
    </row>
    <row r="46" spans="1:9" x14ac:dyDescent="0.25">
      <c r="A46" t="s">
        <v>560</v>
      </c>
      <c r="I46" t="s">
        <v>561</v>
      </c>
    </row>
    <row r="47" spans="1:9" x14ac:dyDescent="0.25">
      <c r="A47" t="s">
        <v>562</v>
      </c>
      <c r="I47" t="s">
        <v>563</v>
      </c>
    </row>
    <row r="49" spans="1:13" x14ac:dyDescent="0.25">
      <c r="A49" s="21" t="s">
        <v>315</v>
      </c>
      <c r="I49" s="21" t="s">
        <v>339</v>
      </c>
    </row>
    <row r="50" spans="1:13" x14ac:dyDescent="0.25">
      <c r="A50" t="s">
        <v>564</v>
      </c>
      <c r="I50" t="s">
        <v>565</v>
      </c>
    </row>
    <row r="51" spans="1:13" x14ac:dyDescent="0.25">
      <c r="A51" t="s">
        <v>566</v>
      </c>
      <c r="I51" t="s">
        <v>567</v>
      </c>
    </row>
    <row r="52" spans="1:13" x14ac:dyDescent="0.25">
      <c r="A52" t="s">
        <v>66</v>
      </c>
      <c r="I52" t="s">
        <v>66</v>
      </c>
    </row>
    <row r="53" spans="1:13" x14ac:dyDescent="0.25">
      <c r="A53" t="s">
        <v>568</v>
      </c>
      <c r="I53" t="s">
        <v>569</v>
      </c>
    </row>
    <row r="54" spans="1:13" x14ac:dyDescent="0.25">
      <c r="A54" t="s">
        <v>570</v>
      </c>
      <c r="I54" t="s">
        <v>571</v>
      </c>
    </row>
    <row r="56" spans="1:13" x14ac:dyDescent="0.25">
      <c r="A56" s="21" t="s">
        <v>316</v>
      </c>
      <c r="I56" s="21" t="s">
        <v>301</v>
      </c>
      <c r="M56" s="21" t="s">
        <v>572</v>
      </c>
    </row>
    <row r="57" spans="1:13" x14ac:dyDescent="0.25">
      <c r="A57" t="s">
        <v>228</v>
      </c>
      <c r="I57" t="s">
        <v>573</v>
      </c>
      <c r="M57" t="s">
        <v>574</v>
      </c>
    </row>
    <row r="58" spans="1:13" x14ac:dyDescent="0.25">
      <c r="A58" t="s">
        <v>575</v>
      </c>
      <c r="I58" t="s">
        <v>576</v>
      </c>
      <c r="M58" t="s">
        <v>572</v>
      </c>
    </row>
    <row r="59" spans="1:13" x14ac:dyDescent="0.25">
      <c r="A59" t="s">
        <v>66</v>
      </c>
      <c r="I59" t="s">
        <v>66</v>
      </c>
      <c r="M59" t="s">
        <v>110</v>
      </c>
    </row>
    <row r="60" spans="1:13" x14ac:dyDescent="0.25">
      <c r="A60" t="s">
        <v>577</v>
      </c>
      <c r="I60" t="s">
        <v>98</v>
      </c>
    </row>
    <row r="61" spans="1:13" x14ac:dyDescent="0.25">
      <c r="A61" t="s">
        <v>578</v>
      </c>
      <c r="I61" t="s">
        <v>579</v>
      </c>
    </row>
    <row r="63" spans="1:13" x14ac:dyDescent="0.25">
      <c r="A63" s="21" t="s">
        <v>580</v>
      </c>
      <c r="I63" s="21" t="s">
        <v>302</v>
      </c>
    </row>
    <row r="64" spans="1:13" x14ac:dyDescent="0.25">
      <c r="A64" t="s">
        <v>581</v>
      </c>
      <c r="I64" s="82" t="s">
        <v>582</v>
      </c>
    </row>
    <row r="65" spans="1:9" x14ac:dyDescent="0.25">
      <c r="A65" t="s">
        <v>241</v>
      </c>
      <c r="I65" s="82" t="s">
        <v>583</v>
      </c>
    </row>
    <row r="66" spans="1:9" x14ac:dyDescent="0.25">
      <c r="A66" t="s">
        <v>66</v>
      </c>
      <c r="I66" t="s">
        <v>112</v>
      </c>
    </row>
    <row r="67" spans="1:9" x14ac:dyDescent="0.25">
      <c r="A67" t="s">
        <v>584</v>
      </c>
      <c r="I67" s="82" t="s">
        <v>585</v>
      </c>
    </row>
    <row r="68" spans="1:9" x14ac:dyDescent="0.25">
      <c r="A68" t="s">
        <v>586</v>
      </c>
      <c r="I68" s="82" t="s">
        <v>587</v>
      </c>
    </row>
    <row r="70" spans="1:9" x14ac:dyDescent="0.25">
      <c r="A70" s="21" t="s">
        <v>588</v>
      </c>
      <c r="I70" s="21" t="s">
        <v>303</v>
      </c>
    </row>
    <row r="71" spans="1:9" x14ac:dyDescent="0.25">
      <c r="A71" t="s">
        <v>589</v>
      </c>
      <c r="I71" t="s">
        <v>590</v>
      </c>
    </row>
    <row r="72" spans="1:9" x14ac:dyDescent="0.25">
      <c r="A72" t="s">
        <v>591</v>
      </c>
      <c r="I72" t="s">
        <v>592</v>
      </c>
    </row>
    <row r="73" spans="1:9" x14ac:dyDescent="0.25">
      <c r="A73" t="s">
        <v>66</v>
      </c>
      <c r="I73" t="s">
        <v>66</v>
      </c>
    </row>
    <row r="74" spans="1:9" x14ac:dyDescent="0.25">
      <c r="A74" t="s">
        <v>593</v>
      </c>
      <c r="I74" t="s">
        <v>594</v>
      </c>
    </row>
    <row r="75" spans="1:9" x14ac:dyDescent="0.25">
      <c r="A75" t="s">
        <v>595</v>
      </c>
      <c r="I75" t="s">
        <v>596</v>
      </c>
    </row>
    <row r="77" spans="1:9" x14ac:dyDescent="0.25">
      <c r="A77" s="21" t="s">
        <v>320</v>
      </c>
    </row>
    <row r="78" spans="1:9" x14ac:dyDescent="0.25">
      <c r="A78" t="s">
        <v>597</v>
      </c>
    </row>
    <row r="79" spans="1:9" x14ac:dyDescent="0.25">
      <c r="A79" t="s">
        <v>263</v>
      </c>
    </row>
    <row r="80" spans="1:9" x14ac:dyDescent="0.25">
      <c r="A80" t="s">
        <v>66</v>
      </c>
    </row>
    <row r="81" spans="1:1" x14ac:dyDescent="0.25">
      <c r="A81" t="s">
        <v>598</v>
      </c>
    </row>
    <row r="82" spans="1:1" x14ac:dyDescent="0.25">
      <c r="A82" t="s">
        <v>599</v>
      </c>
    </row>
    <row r="84" spans="1:1" x14ac:dyDescent="0.25">
      <c r="A84" s="21" t="s">
        <v>341</v>
      </c>
    </row>
    <row r="85" spans="1:1" x14ac:dyDescent="0.25">
      <c r="A85" t="s">
        <v>600</v>
      </c>
    </row>
    <row r="86" spans="1:1" x14ac:dyDescent="0.25">
      <c r="A86" t="s">
        <v>277</v>
      </c>
    </row>
    <row r="87" spans="1:1" x14ac:dyDescent="0.25">
      <c r="A87" t="s">
        <v>66</v>
      </c>
    </row>
    <row r="88" spans="1:1" x14ac:dyDescent="0.25">
      <c r="A88" t="s">
        <v>601</v>
      </c>
    </row>
    <row r="89" spans="1:1" x14ac:dyDescent="0.25">
      <c r="A89" t="s">
        <v>602</v>
      </c>
    </row>
  </sheetData>
  <mergeCells count="2">
    <mergeCell ref="A13:B13"/>
    <mergeCell ref="I13:O13"/>
  </mergeCell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4"/>
  </sheetPr>
  <dimension ref="A1:E34"/>
  <sheetViews>
    <sheetView showGridLines="0" topLeftCell="A13" zoomScaleNormal="100" workbookViewId="0">
      <selection activeCell="C12" sqref="C12"/>
    </sheetView>
  </sheetViews>
  <sheetFormatPr defaultRowHeight="15" x14ac:dyDescent="0.25"/>
  <cols>
    <col min="1" max="1" width="2.85546875" style="44" customWidth="1"/>
    <col min="2" max="2" width="5.5703125" style="44" customWidth="1"/>
    <col min="3" max="3" width="98.5703125" style="44" customWidth="1"/>
    <col min="4" max="4" width="11.42578125" style="44" customWidth="1"/>
    <col min="5" max="5" width="2.5703125" style="44" customWidth="1"/>
    <col min="6" max="16384" width="9.140625" style="44"/>
  </cols>
  <sheetData>
    <row r="1" spans="1:5" x14ac:dyDescent="0.25">
      <c r="A1" s="134"/>
      <c r="B1" s="134"/>
      <c r="C1" s="134"/>
      <c r="D1" s="134"/>
      <c r="E1" s="134"/>
    </row>
    <row r="2" spans="1:5" ht="31.5" customHeight="1" x14ac:dyDescent="0.25">
      <c r="A2" s="134"/>
      <c r="B2" s="97"/>
      <c r="C2" s="135" t="s">
        <v>11</v>
      </c>
      <c r="D2" s="97"/>
      <c r="E2" s="134"/>
    </row>
    <row r="3" spans="1:5" ht="18" customHeight="1" x14ac:dyDescent="0.25">
      <c r="A3" s="134"/>
      <c r="B3" s="97"/>
      <c r="C3" s="225" t="s">
        <v>695</v>
      </c>
      <c r="D3" s="97"/>
      <c r="E3" s="134"/>
    </row>
    <row r="4" spans="1:5" x14ac:dyDescent="0.25">
      <c r="A4" s="134"/>
      <c r="B4" s="97"/>
      <c r="C4" s="97"/>
      <c r="D4" s="97"/>
      <c r="E4" s="134"/>
    </row>
    <row r="5" spans="1:5" ht="15.75" x14ac:dyDescent="0.25">
      <c r="A5" s="134"/>
      <c r="B5" s="97"/>
      <c r="C5" s="136" t="s">
        <v>689</v>
      </c>
      <c r="D5" s="97"/>
      <c r="E5" s="134"/>
    </row>
    <row r="6" spans="1:5" x14ac:dyDescent="0.25">
      <c r="A6" s="134"/>
      <c r="B6" s="97"/>
      <c r="C6" s="182"/>
      <c r="D6" s="97"/>
      <c r="E6" s="134"/>
    </row>
    <row r="7" spans="1:5" ht="8.25" customHeight="1" x14ac:dyDescent="0.25">
      <c r="A7" s="134"/>
      <c r="B7" s="97"/>
      <c r="C7" s="97"/>
      <c r="D7" s="97"/>
      <c r="E7" s="134"/>
    </row>
    <row r="8" spans="1:5" ht="15.75" x14ac:dyDescent="0.25">
      <c r="A8" s="134"/>
      <c r="B8" s="97"/>
      <c r="C8" s="136" t="s">
        <v>12</v>
      </c>
      <c r="D8" s="97"/>
      <c r="E8" s="134"/>
    </row>
    <row r="9" spans="1:5" x14ac:dyDescent="0.25">
      <c r="A9" s="134"/>
      <c r="B9" s="97"/>
      <c r="C9" s="183"/>
      <c r="D9" s="97"/>
      <c r="E9" s="134"/>
    </row>
    <row r="10" spans="1:5" ht="8.25" customHeight="1" x14ac:dyDescent="0.25">
      <c r="A10" s="134"/>
      <c r="B10" s="97"/>
      <c r="C10" s="97"/>
      <c r="D10" s="97"/>
      <c r="E10" s="134"/>
    </row>
    <row r="11" spans="1:5" ht="18.75" customHeight="1" x14ac:dyDescent="0.25">
      <c r="A11" s="134"/>
      <c r="B11" s="97"/>
      <c r="C11" s="136" t="s">
        <v>690</v>
      </c>
      <c r="D11" s="97"/>
      <c r="E11" s="134"/>
    </row>
    <row r="12" spans="1:5" ht="154.5" customHeight="1" x14ac:dyDescent="0.25">
      <c r="A12" s="134"/>
      <c r="B12" s="97"/>
      <c r="C12" s="182"/>
      <c r="D12" s="97"/>
      <c r="E12" s="134"/>
    </row>
    <row r="13" spans="1:5" ht="8.25" customHeight="1" x14ac:dyDescent="0.25">
      <c r="A13" s="134"/>
      <c r="B13" s="97"/>
      <c r="C13" s="97"/>
      <c r="D13" s="97"/>
      <c r="E13" s="134"/>
    </row>
    <row r="14" spans="1:5" ht="15.75" x14ac:dyDescent="0.25">
      <c r="A14" s="134"/>
      <c r="B14" s="97"/>
      <c r="C14" s="136" t="s">
        <v>14</v>
      </c>
      <c r="D14" s="97"/>
      <c r="E14" s="134"/>
    </row>
    <row r="15" spans="1:5" x14ac:dyDescent="0.25">
      <c r="A15" s="134"/>
      <c r="B15" s="97"/>
      <c r="C15" s="184"/>
      <c r="D15" s="97"/>
      <c r="E15" s="134"/>
    </row>
    <row r="16" spans="1:5" ht="8.25" customHeight="1" x14ac:dyDescent="0.25">
      <c r="A16" s="134"/>
      <c r="B16" s="97"/>
      <c r="C16" s="97"/>
      <c r="D16" s="97"/>
      <c r="E16" s="134"/>
    </row>
    <row r="17" spans="1:5" ht="15.75" x14ac:dyDescent="0.25">
      <c r="A17" s="134"/>
      <c r="B17" s="97"/>
      <c r="C17" s="136" t="s">
        <v>686</v>
      </c>
      <c r="D17" s="97"/>
      <c r="E17" s="134"/>
    </row>
    <row r="18" spans="1:5" ht="15.75" x14ac:dyDescent="0.25">
      <c r="A18" s="134"/>
      <c r="B18" s="97"/>
      <c r="C18" s="223" t="s">
        <v>688</v>
      </c>
      <c r="D18" s="97"/>
      <c r="E18" s="134"/>
    </row>
    <row r="19" spans="1:5" x14ac:dyDescent="0.25">
      <c r="A19" s="134"/>
      <c r="B19" s="97"/>
      <c r="C19" s="184"/>
      <c r="D19" s="97"/>
      <c r="E19" s="134"/>
    </row>
    <row r="20" spans="1:5" ht="31.5" x14ac:dyDescent="0.25">
      <c r="A20" s="134"/>
      <c r="B20" s="97"/>
      <c r="C20" s="224" t="s">
        <v>687</v>
      </c>
      <c r="D20" s="97"/>
      <c r="E20" s="134"/>
    </row>
    <row r="21" spans="1:5" ht="96.75" customHeight="1" x14ac:dyDescent="0.25">
      <c r="A21" s="134"/>
      <c r="B21" s="97"/>
      <c r="C21" s="185"/>
      <c r="D21" s="97"/>
      <c r="E21" s="134"/>
    </row>
    <row r="22" spans="1:5" ht="8.25" customHeight="1" x14ac:dyDescent="0.25">
      <c r="A22" s="134"/>
      <c r="B22" s="97"/>
      <c r="C22" s="97"/>
      <c r="D22" s="97"/>
      <c r="E22" s="134"/>
    </row>
    <row r="23" spans="1:5" ht="15.75" x14ac:dyDescent="0.25">
      <c r="A23" s="134"/>
      <c r="B23" s="97"/>
      <c r="C23" s="136" t="s">
        <v>693</v>
      </c>
      <c r="D23" s="97"/>
      <c r="E23" s="134"/>
    </row>
    <row r="24" spans="1:5" x14ac:dyDescent="0.25">
      <c r="A24" s="134"/>
      <c r="B24" s="97"/>
      <c r="C24" s="185"/>
      <c r="D24" s="97"/>
      <c r="E24" s="134"/>
    </row>
    <row r="25" spans="1:5" ht="8.25" customHeight="1" x14ac:dyDescent="0.25">
      <c r="A25" s="134"/>
      <c r="B25" s="97"/>
      <c r="C25" s="97"/>
      <c r="D25" s="97"/>
      <c r="E25" s="134"/>
    </row>
    <row r="26" spans="1:5" ht="15.75" x14ac:dyDescent="0.25">
      <c r="A26" s="134"/>
      <c r="B26" s="97"/>
      <c r="C26" s="136" t="s">
        <v>691</v>
      </c>
      <c r="D26" s="97"/>
      <c r="E26" s="134"/>
    </row>
    <row r="27" spans="1:5" ht="126.75" customHeight="1" x14ac:dyDescent="0.25">
      <c r="A27" s="134"/>
      <c r="B27" s="97"/>
      <c r="C27" s="184"/>
      <c r="D27" s="97"/>
      <c r="E27" s="134"/>
    </row>
    <row r="28" spans="1:5" ht="8.25" customHeight="1" x14ac:dyDescent="0.25">
      <c r="A28" s="134"/>
      <c r="B28" s="97"/>
      <c r="C28" s="97"/>
      <c r="D28" s="97"/>
      <c r="E28" s="134"/>
    </row>
    <row r="29" spans="1:5" ht="15.75" x14ac:dyDescent="0.25">
      <c r="A29" s="134"/>
      <c r="B29" s="97"/>
      <c r="C29" s="136" t="s">
        <v>692</v>
      </c>
      <c r="D29" s="97"/>
      <c r="E29" s="134"/>
    </row>
    <row r="30" spans="1:5" ht="33.950000000000003" customHeight="1" x14ac:dyDescent="0.25">
      <c r="A30" s="134"/>
      <c r="B30" s="97"/>
      <c r="C30" s="186"/>
      <c r="D30" s="97"/>
      <c r="E30" s="134"/>
    </row>
    <row r="31" spans="1:5" x14ac:dyDescent="0.25">
      <c r="A31" s="134"/>
      <c r="B31" s="97"/>
      <c r="C31" s="97"/>
      <c r="D31" s="97"/>
      <c r="E31" s="134"/>
    </row>
    <row r="32" spans="1:5" x14ac:dyDescent="0.25">
      <c r="A32" s="134"/>
      <c r="B32" s="134"/>
      <c r="C32" s="134"/>
      <c r="D32" s="134"/>
      <c r="E32" s="134"/>
    </row>
    <row r="33" spans="1:5" ht="17.25" customHeight="1" x14ac:dyDescent="0.25">
      <c r="A33" s="134"/>
      <c r="B33" s="249" t="s">
        <v>17</v>
      </c>
      <c r="C33" s="249"/>
      <c r="D33" s="249"/>
      <c r="E33" s="134"/>
    </row>
    <row r="34" spans="1:5" x14ac:dyDescent="0.25">
      <c r="A34" s="134"/>
      <c r="B34" s="134"/>
      <c r="C34" s="134"/>
      <c r="D34" s="134"/>
      <c r="E34" s="134"/>
    </row>
  </sheetData>
  <mergeCells count="1">
    <mergeCell ref="B33:D33"/>
  </mergeCells>
  <pageMargins left="0.7" right="0.7" top="0.75" bottom="0.75" header="0.3" footer="0.3"/>
  <pageSetup orientation="landscape" r:id="rId1"/>
  <legacy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'Drop downs'!$O$2:$O$7</xm:f>
          </x14:formula1>
          <xm:sqref>C9</xm:sqref>
        </x14:dataValidation>
      </x14:dataValidation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5"/>
  </sheetPr>
  <dimension ref="A1:X179"/>
  <sheetViews>
    <sheetView topLeftCell="B154" zoomScaleNormal="100" workbookViewId="0">
      <selection activeCell="N144" sqref="N144:O144"/>
    </sheetView>
  </sheetViews>
  <sheetFormatPr defaultRowHeight="15" x14ac:dyDescent="0.25"/>
  <cols>
    <col min="1" max="1" width="3.140625" style="44" customWidth="1"/>
    <col min="2" max="2" width="2.42578125" style="44" customWidth="1"/>
    <col min="3" max="3" width="9.140625" style="44"/>
    <col min="4" max="4" width="10" style="44" customWidth="1"/>
    <col min="5" max="5" width="16.140625" style="44" customWidth="1"/>
    <col min="6" max="6" width="23.140625" style="44" customWidth="1"/>
    <col min="7" max="7" width="15.28515625" style="44" customWidth="1"/>
    <col min="8" max="8" width="11" style="44" customWidth="1"/>
    <col min="9" max="9" width="9.140625" style="44"/>
    <col min="10" max="10" width="3.28515625" style="44" customWidth="1"/>
    <col min="11" max="11" width="3.85546875" style="44" customWidth="1"/>
    <col min="12" max="12" width="8.140625" style="44" hidden="1" customWidth="1"/>
    <col min="13" max="13" width="1.85546875" style="44" customWidth="1"/>
    <col min="14" max="14" width="52.85546875" style="237" customWidth="1"/>
    <col min="15" max="15" width="53.5703125" style="237" customWidth="1"/>
    <col min="16" max="16" width="6.85546875" style="44" customWidth="1"/>
    <col min="17" max="17" width="3.5703125" style="44" customWidth="1"/>
    <col min="18" max="16384" width="9.140625" style="44"/>
  </cols>
  <sheetData>
    <row r="1" spans="1:17" x14ac:dyDescent="0.25">
      <c r="A1" s="137"/>
      <c r="B1" s="137"/>
      <c r="C1" s="137"/>
      <c r="D1" s="137"/>
      <c r="E1" s="137"/>
      <c r="F1" s="137"/>
      <c r="G1" s="137"/>
      <c r="H1" s="137"/>
      <c r="I1" s="137"/>
      <c r="J1" s="137"/>
      <c r="K1" s="137"/>
      <c r="L1" s="137"/>
      <c r="M1" s="137"/>
      <c r="N1" s="226"/>
      <c r="O1" s="226"/>
      <c r="P1" s="137"/>
      <c r="Q1" s="137"/>
    </row>
    <row r="2" spans="1:17" ht="27" customHeight="1" x14ac:dyDescent="0.35">
      <c r="A2" s="137"/>
      <c r="B2" s="276" t="s">
        <v>18</v>
      </c>
      <c r="C2" s="276"/>
      <c r="D2" s="276"/>
      <c r="E2" s="276"/>
      <c r="F2" s="276"/>
      <c r="G2" s="276"/>
      <c r="H2" s="276"/>
      <c r="I2" s="276"/>
      <c r="J2" s="97"/>
      <c r="K2" s="137"/>
      <c r="L2" s="85" t="s">
        <v>19</v>
      </c>
      <c r="M2" s="97"/>
      <c r="N2" s="276" t="s">
        <v>20</v>
      </c>
      <c r="O2" s="276"/>
      <c r="P2" s="97"/>
      <c r="Q2" s="137"/>
    </row>
    <row r="3" spans="1:17" ht="15" customHeight="1" x14ac:dyDescent="0.25">
      <c r="A3" s="137"/>
      <c r="B3" s="277" t="s">
        <v>631</v>
      </c>
      <c r="C3" s="277"/>
      <c r="D3" s="277"/>
      <c r="E3" s="277"/>
      <c r="F3" s="277"/>
      <c r="G3" s="277"/>
      <c r="H3" s="277"/>
      <c r="I3" s="277"/>
      <c r="J3" s="97"/>
      <c r="K3" s="137"/>
      <c r="L3" s="85"/>
      <c r="M3" s="97"/>
      <c r="N3" s="280" t="s">
        <v>624</v>
      </c>
      <c r="O3" s="280"/>
      <c r="P3" s="97"/>
      <c r="Q3" s="137"/>
    </row>
    <row r="4" spans="1:17" ht="15" customHeight="1" x14ac:dyDescent="0.25">
      <c r="A4" s="137"/>
      <c r="B4" s="277"/>
      <c r="C4" s="277"/>
      <c r="D4" s="277"/>
      <c r="E4" s="277"/>
      <c r="F4" s="277"/>
      <c r="G4" s="277"/>
      <c r="H4" s="277"/>
      <c r="I4" s="277"/>
      <c r="J4" s="97"/>
      <c r="K4" s="137"/>
      <c r="L4" s="85"/>
      <c r="M4" s="97"/>
      <c r="N4" s="227"/>
      <c r="O4" s="227"/>
      <c r="P4" s="97"/>
      <c r="Q4" s="137"/>
    </row>
    <row r="5" spans="1:17" ht="9.75" customHeight="1" thickBot="1" x14ac:dyDescent="0.3">
      <c r="A5" s="137"/>
      <c r="B5" s="138"/>
      <c r="C5" s="138"/>
      <c r="D5" s="138"/>
      <c r="E5" s="138"/>
      <c r="F5" s="138"/>
      <c r="G5" s="138"/>
      <c r="H5" s="138"/>
      <c r="I5" s="138"/>
      <c r="J5" s="139"/>
      <c r="K5" s="140"/>
      <c r="L5" s="141"/>
      <c r="M5" s="139"/>
      <c r="N5" s="228"/>
      <c r="O5" s="228"/>
      <c r="P5" s="139"/>
      <c r="Q5" s="140"/>
    </row>
    <row r="6" spans="1:17" ht="15.75" thickTop="1" x14ac:dyDescent="0.25">
      <c r="A6" s="137"/>
      <c r="B6" s="97"/>
      <c r="C6" s="97"/>
      <c r="D6" s="97"/>
      <c r="E6" s="97"/>
      <c r="F6" s="97"/>
      <c r="G6" s="97"/>
      <c r="H6" s="97"/>
      <c r="I6" s="97"/>
      <c r="J6" s="97"/>
      <c r="K6" s="137"/>
      <c r="M6" s="97"/>
      <c r="N6" s="227"/>
      <c r="O6" s="227"/>
      <c r="P6" s="97"/>
      <c r="Q6" s="137"/>
    </row>
    <row r="7" spans="1:17" ht="18.75" x14ac:dyDescent="0.3">
      <c r="A7" s="137"/>
      <c r="B7" s="98" t="s">
        <v>21</v>
      </c>
      <c r="C7" s="97"/>
      <c r="D7" s="97"/>
      <c r="E7" s="97"/>
      <c r="F7" s="97"/>
      <c r="G7" s="97"/>
      <c r="H7" s="97"/>
      <c r="I7" s="97"/>
      <c r="J7" s="97"/>
      <c r="K7" s="137"/>
      <c r="M7" s="97"/>
      <c r="N7" s="98" t="s">
        <v>22</v>
      </c>
      <c r="O7" s="227"/>
      <c r="P7" s="97"/>
      <c r="Q7" s="137"/>
    </row>
    <row r="8" spans="1:17" ht="84" customHeight="1" x14ac:dyDescent="0.25">
      <c r="A8" s="137"/>
      <c r="B8" s="278" t="s">
        <v>23</v>
      </c>
      <c r="C8" s="278"/>
      <c r="D8" s="278"/>
      <c r="E8" s="278"/>
      <c r="F8" s="278"/>
      <c r="G8" s="278"/>
      <c r="H8" s="278"/>
      <c r="I8" s="278"/>
      <c r="J8" s="97"/>
      <c r="K8" s="137"/>
      <c r="L8" s="44" t="s">
        <v>24</v>
      </c>
      <c r="M8" s="97"/>
      <c r="N8" s="271" t="s">
        <v>25</v>
      </c>
      <c r="O8" s="271"/>
      <c r="P8" s="97"/>
      <c r="Q8" s="137"/>
    </row>
    <row r="9" spans="1:17" x14ac:dyDescent="0.25">
      <c r="A9" s="137"/>
      <c r="B9" s="279" t="s">
        <v>26</v>
      </c>
      <c r="C9" s="279"/>
      <c r="D9" s="279"/>
      <c r="E9" s="142"/>
      <c r="F9" s="97"/>
      <c r="G9" s="97"/>
      <c r="H9" s="97"/>
      <c r="I9" s="97"/>
      <c r="J9" s="97"/>
      <c r="K9" s="137"/>
      <c r="M9" s="97"/>
      <c r="N9" s="227"/>
      <c r="O9" s="227"/>
      <c r="P9" s="97"/>
      <c r="Q9" s="137"/>
    </row>
    <row r="10" spans="1:17" ht="14.45" customHeight="1" x14ac:dyDescent="0.25">
      <c r="A10" s="137"/>
      <c r="B10" s="99"/>
      <c r="C10" s="97"/>
      <c r="D10" s="97"/>
      <c r="E10" s="97"/>
      <c r="F10" s="97"/>
      <c r="G10" s="97"/>
      <c r="H10" s="97"/>
      <c r="I10" s="97"/>
      <c r="J10" s="97"/>
      <c r="K10" s="137"/>
      <c r="M10" s="97"/>
      <c r="N10" s="271" t="s">
        <v>27</v>
      </c>
      <c r="O10" s="271"/>
      <c r="P10" s="97"/>
      <c r="Q10" s="137"/>
    </row>
    <row r="11" spans="1:17" x14ac:dyDescent="0.25">
      <c r="A11" s="137"/>
      <c r="B11" s="256" t="s">
        <v>605</v>
      </c>
      <c r="C11" s="256"/>
      <c r="D11" s="256"/>
      <c r="E11" s="256"/>
      <c r="F11" s="256"/>
      <c r="G11" s="256"/>
      <c r="H11" s="100"/>
      <c r="I11" s="100"/>
      <c r="J11" s="97"/>
      <c r="K11" s="137"/>
      <c r="M11" s="97"/>
      <c r="N11" s="227"/>
      <c r="O11" s="227"/>
      <c r="P11" s="97"/>
      <c r="Q11" s="137"/>
    </row>
    <row r="12" spans="1:17" x14ac:dyDescent="0.25">
      <c r="A12" s="137"/>
      <c r="B12" s="97"/>
      <c r="C12" s="250"/>
      <c r="D12" s="251"/>
      <c r="E12" s="251"/>
      <c r="F12" s="251"/>
      <c r="G12" s="252"/>
      <c r="H12" s="97"/>
      <c r="I12" s="97"/>
      <c r="J12" s="97"/>
      <c r="K12" s="137"/>
      <c r="L12" s="20">
        <f>IF(C12="significantly reduce GHGs released",2, IF(C12="slightly reduce GHGs released",1, IF(C12="not applicable/no impact",0, IF(C12="slightly increase GHGs released", -1, IF(C12="significantly increase GHGs released", -2, IF(C12="",20,""))))))</f>
        <v>20</v>
      </c>
      <c r="M12" s="97"/>
      <c r="N12" s="229" t="s">
        <v>29</v>
      </c>
      <c r="O12" s="229" t="s">
        <v>30</v>
      </c>
      <c r="P12" s="97"/>
      <c r="Q12" s="137"/>
    </row>
    <row r="13" spans="1:17" x14ac:dyDescent="0.25">
      <c r="A13" s="137"/>
      <c r="B13" s="97"/>
      <c r="C13" s="97"/>
      <c r="D13" s="97"/>
      <c r="E13" s="97"/>
      <c r="F13" s="97"/>
      <c r="G13" s="97"/>
      <c r="H13" s="97"/>
      <c r="I13" s="97"/>
      <c r="J13" s="97"/>
      <c r="K13" s="137"/>
      <c r="M13" s="97"/>
      <c r="N13" s="227" t="s">
        <v>31</v>
      </c>
      <c r="O13" s="227" t="s">
        <v>32</v>
      </c>
      <c r="P13" s="97"/>
      <c r="Q13" s="137"/>
    </row>
    <row r="14" spans="1:17" x14ac:dyDescent="0.25">
      <c r="A14" s="137"/>
      <c r="B14" s="100" t="s">
        <v>604</v>
      </c>
      <c r="C14" s="97"/>
      <c r="D14" s="97"/>
      <c r="E14" s="97"/>
      <c r="F14" s="97"/>
      <c r="G14" s="103" t="s">
        <v>33</v>
      </c>
      <c r="H14" s="97"/>
      <c r="I14" s="97"/>
      <c r="J14" s="97"/>
      <c r="K14" s="137"/>
      <c r="M14" s="97"/>
      <c r="N14" s="227" t="s">
        <v>34</v>
      </c>
      <c r="O14" s="227" t="s">
        <v>35</v>
      </c>
      <c r="P14" s="97"/>
      <c r="Q14" s="137"/>
    </row>
    <row r="15" spans="1:17" ht="14.45" customHeight="1" x14ac:dyDescent="0.25">
      <c r="A15" s="137"/>
      <c r="B15" s="101"/>
      <c r="C15" s="253"/>
      <c r="D15" s="254"/>
      <c r="E15" s="254"/>
      <c r="F15" s="254"/>
      <c r="G15" s="255"/>
      <c r="H15" s="101"/>
      <c r="I15" s="101"/>
      <c r="J15" s="97"/>
      <c r="K15" s="137"/>
      <c r="L15" s="87" t="str">
        <f>IF(C15="yes",2,IF(C15="no",1,"0"))</f>
        <v>0</v>
      </c>
      <c r="M15" s="97"/>
      <c r="N15" s="227" t="s">
        <v>37</v>
      </c>
      <c r="O15" s="227" t="s">
        <v>38</v>
      </c>
      <c r="P15" s="97"/>
      <c r="Q15" s="137"/>
    </row>
    <row r="16" spans="1:17" x14ac:dyDescent="0.25">
      <c r="A16" s="137"/>
      <c r="B16" s="97"/>
      <c r="C16" s="97"/>
      <c r="D16" s="97"/>
      <c r="E16" s="97"/>
      <c r="F16" s="97"/>
      <c r="G16" s="97"/>
      <c r="H16" s="97"/>
      <c r="I16" s="97"/>
      <c r="J16" s="97"/>
      <c r="K16" s="137"/>
      <c r="M16" s="97"/>
      <c r="N16" s="227" t="s">
        <v>39</v>
      </c>
      <c r="O16" s="227" t="s">
        <v>40</v>
      </c>
      <c r="P16" s="97"/>
      <c r="Q16" s="137"/>
    </row>
    <row r="17" spans="1:17" ht="14.45" customHeight="1" x14ac:dyDescent="0.25">
      <c r="A17" s="137"/>
      <c r="B17" s="256" t="s">
        <v>611</v>
      </c>
      <c r="C17" s="256"/>
      <c r="D17" s="256"/>
      <c r="E17" s="256"/>
      <c r="F17" s="256"/>
      <c r="G17" s="256"/>
      <c r="H17" s="100"/>
      <c r="I17" s="100"/>
      <c r="J17" s="97"/>
      <c r="K17" s="137"/>
      <c r="M17" s="97"/>
      <c r="N17" s="229" t="s">
        <v>696</v>
      </c>
      <c r="O17" s="227" t="s">
        <v>41</v>
      </c>
      <c r="P17" s="97"/>
      <c r="Q17" s="137"/>
    </row>
    <row r="18" spans="1:17" x14ac:dyDescent="0.25">
      <c r="A18" s="137"/>
      <c r="B18" s="101"/>
      <c r="C18" s="253"/>
      <c r="D18" s="254"/>
      <c r="E18" s="254"/>
      <c r="F18" s="254"/>
      <c r="G18" s="255"/>
      <c r="H18" s="97"/>
      <c r="I18" s="97"/>
      <c r="J18" s="97"/>
      <c r="K18" s="137"/>
      <c r="L18" s="87" t="str">
        <f>IF(C18="yes",2,IF(C18="no",1,"0"))</f>
        <v>0</v>
      </c>
      <c r="M18" s="97"/>
      <c r="N18" s="227"/>
      <c r="O18" s="227"/>
      <c r="P18" s="97"/>
      <c r="Q18" s="137"/>
    </row>
    <row r="19" spans="1:17" ht="14.45" customHeight="1" x14ac:dyDescent="0.25">
      <c r="A19" s="137"/>
      <c r="B19" s="97"/>
      <c r="C19" s="97"/>
      <c r="D19" s="97"/>
      <c r="E19" s="97"/>
      <c r="F19" s="97"/>
      <c r="G19" s="97"/>
      <c r="H19" s="97"/>
      <c r="I19" s="97"/>
      <c r="J19" s="97"/>
      <c r="K19" s="137"/>
      <c r="L19" s="57">
        <f>IF(C12="",20,((L12*L15)*L18))</f>
        <v>20</v>
      </c>
      <c r="M19" s="97"/>
      <c r="N19" s="227"/>
      <c r="O19" s="227"/>
      <c r="P19" s="97"/>
      <c r="Q19" s="137"/>
    </row>
    <row r="20" spans="1:17" ht="14.45" customHeight="1" x14ac:dyDescent="0.25">
      <c r="A20" s="137"/>
      <c r="B20" s="100" t="s">
        <v>43</v>
      </c>
      <c r="C20" s="100" t="s">
        <v>44</v>
      </c>
      <c r="D20" s="97"/>
      <c r="E20" s="97"/>
      <c r="F20" s="97"/>
      <c r="G20" s="97"/>
      <c r="H20" s="97"/>
      <c r="I20" s="97"/>
      <c r="J20" s="97"/>
      <c r="K20" s="137"/>
      <c r="L20" s="57"/>
      <c r="M20" s="97"/>
      <c r="N20" s="275" t="s">
        <v>45</v>
      </c>
      <c r="O20" s="275"/>
      <c r="P20" s="97"/>
      <c r="Q20" s="137"/>
    </row>
    <row r="21" spans="1:17" ht="44.45" customHeight="1" x14ac:dyDescent="0.25">
      <c r="A21" s="137"/>
      <c r="B21" s="97"/>
      <c r="C21" s="268"/>
      <c r="D21" s="269"/>
      <c r="E21" s="269"/>
      <c r="F21" s="269"/>
      <c r="G21" s="270"/>
      <c r="H21" s="97"/>
      <c r="I21" s="97"/>
      <c r="J21" s="97"/>
      <c r="K21" s="137"/>
      <c r="L21" s="88">
        <f>IF(C21="",0,1)</f>
        <v>0</v>
      </c>
      <c r="M21" s="97"/>
      <c r="N21" s="275"/>
      <c r="O21" s="275"/>
      <c r="P21" s="97"/>
      <c r="Q21" s="137"/>
    </row>
    <row r="22" spans="1:17" ht="15.75" thickBot="1" x14ac:dyDescent="0.3">
      <c r="A22" s="140"/>
      <c r="B22" s="139"/>
      <c r="C22" s="139"/>
      <c r="D22" s="139"/>
      <c r="E22" s="139"/>
      <c r="F22" s="139"/>
      <c r="G22" s="139"/>
      <c r="H22" s="139"/>
      <c r="I22" s="139"/>
      <c r="J22" s="139"/>
      <c r="K22" s="140"/>
      <c r="L22" s="143"/>
      <c r="M22" s="139"/>
      <c r="N22" s="230"/>
      <c r="O22" s="230"/>
      <c r="P22" s="139"/>
      <c r="Q22" s="137"/>
    </row>
    <row r="23" spans="1:17" ht="14.45" customHeight="1" thickTop="1" x14ac:dyDescent="0.25">
      <c r="A23" s="137"/>
      <c r="B23" s="97"/>
      <c r="C23" s="97"/>
      <c r="D23" s="97"/>
      <c r="E23" s="97"/>
      <c r="F23" s="97"/>
      <c r="G23" s="97"/>
      <c r="H23" s="97"/>
      <c r="I23" s="97"/>
      <c r="J23" s="97"/>
      <c r="K23" s="137"/>
      <c r="L23" s="57"/>
      <c r="M23" s="97"/>
      <c r="N23" s="227"/>
      <c r="O23" s="227"/>
      <c r="P23" s="97"/>
      <c r="Q23" s="137"/>
    </row>
    <row r="24" spans="1:17" ht="18.75" x14ac:dyDescent="0.3">
      <c r="A24" s="137"/>
      <c r="B24" s="98" t="s">
        <v>46</v>
      </c>
      <c r="C24" s="97"/>
      <c r="D24" s="97"/>
      <c r="E24" s="97"/>
      <c r="F24" s="97"/>
      <c r="G24" s="97"/>
      <c r="H24" s="97"/>
      <c r="I24" s="97"/>
      <c r="J24" s="97"/>
      <c r="K24" s="137"/>
      <c r="M24" s="97"/>
      <c r="N24" s="98" t="s">
        <v>22</v>
      </c>
      <c r="O24" s="227"/>
      <c r="P24" s="97"/>
      <c r="Q24" s="137"/>
    </row>
    <row r="25" spans="1:17" ht="48" customHeight="1" x14ac:dyDescent="0.25">
      <c r="A25" s="137"/>
      <c r="B25" s="271" t="s">
        <v>47</v>
      </c>
      <c r="C25" s="271"/>
      <c r="D25" s="271"/>
      <c r="E25" s="271"/>
      <c r="F25" s="271"/>
      <c r="G25" s="271"/>
      <c r="H25" s="271"/>
      <c r="I25" s="271"/>
      <c r="J25" s="97"/>
      <c r="K25" s="137"/>
      <c r="M25" s="97"/>
      <c r="N25" s="271" t="s">
        <v>48</v>
      </c>
      <c r="O25" s="271"/>
      <c r="P25" s="97"/>
      <c r="Q25" s="137"/>
    </row>
    <row r="26" spans="1:17" x14ac:dyDescent="0.25">
      <c r="A26" s="137"/>
      <c r="B26" s="265" t="s">
        <v>49</v>
      </c>
      <c r="C26" s="265"/>
      <c r="D26" s="273" t="s">
        <v>50</v>
      </c>
      <c r="E26" s="273"/>
      <c r="F26" s="99"/>
      <c r="G26" s="99"/>
      <c r="H26" s="97"/>
      <c r="I26" s="97"/>
      <c r="J26" s="97"/>
      <c r="K26" s="137"/>
      <c r="M26" s="97"/>
      <c r="N26" s="271" t="s">
        <v>27</v>
      </c>
      <c r="O26" s="271"/>
      <c r="P26" s="97"/>
      <c r="Q26" s="137"/>
    </row>
    <row r="27" spans="1:17" ht="14.45" customHeight="1" x14ac:dyDescent="0.25">
      <c r="A27" s="137"/>
      <c r="B27" s="97"/>
      <c r="C27" s="97"/>
      <c r="D27" s="97"/>
      <c r="E27" s="97"/>
      <c r="F27" s="97"/>
      <c r="G27" s="97"/>
      <c r="H27" s="97"/>
      <c r="I27" s="101"/>
      <c r="J27" s="97"/>
      <c r="K27" s="137"/>
      <c r="M27" s="97"/>
      <c r="N27" s="222"/>
      <c r="O27" s="222"/>
      <c r="P27" s="97"/>
      <c r="Q27" s="137"/>
    </row>
    <row r="28" spans="1:17" x14ac:dyDescent="0.25">
      <c r="A28" s="137"/>
      <c r="B28" s="266" t="s">
        <v>606</v>
      </c>
      <c r="C28" s="266"/>
      <c r="D28" s="266"/>
      <c r="E28" s="266"/>
      <c r="F28" s="266"/>
      <c r="G28" s="266"/>
      <c r="H28" s="266"/>
      <c r="I28" s="266"/>
      <c r="J28" s="97"/>
      <c r="K28" s="137"/>
      <c r="M28" s="97"/>
      <c r="N28" s="229" t="s">
        <v>51</v>
      </c>
      <c r="O28" s="229" t="s">
        <v>52</v>
      </c>
      <c r="P28" s="97"/>
      <c r="Q28" s="137"/>
    </row>
    <row r="29" spans="1:17" ht="14.45" customHeight="1" x14ac:dyDescent="0.25">
      <c r="A29" s="137"/>
      <c r="B29" s="97"/>
      <c r="C29" s="250"/>
      <c r="D29" s="251"/>
      <c r="E29" s="251"/>
      <c r="F29" s="251"/>
      <c r="G29" s="252"/>
      <c r="H29" s="97"/>
      <c r="I29" s="97"/>
      <c r="J29" s="97"/>
      <c r="K29" s="137"/>
      <c r="L29" s="20">
        <f>IF(C29="significantly decrease air pollutants",2, IF(C29="slightly decrease air pollutants",1, IF(C29="not applicable/no impact",0, IF(C29="slightly increase air pollutants", -1, IF(C29="significantly increase air pollutants", -2, IF(C29="",20,""))))))</f>
        <v>20</v>
      </c>
      <c r="M29" s="97"/>
      <c r="N29" s="227" t="s">
        <v>54</v>
      </c>
      <c r="O29" s="227" t="s">
        <v>55</v>
      </c>
      <c r="P29" s="97"/>
      <c r="Q29" s="137"/>
    </row>
    <row r="30" spans="1:17" x14ac:dyDescent="0.25">
      <c r="A30" s="137"/>
      <c r="B30" s="97"/>
      <c r="C30" s="97"/>
      <c r="D30" s="97"/>
      <c r="E30" s="97"/>
      <c r="F30" s="97"/>
      <c r="G30" s="97"/>
      <c r="H30" s="97"/>
      <c r="I30" s="97"/>
      <c r="J30" s="97"/>
      <c r="K30" s="137"/>
      <c r="M30" s="97"/>
      <c r="N30" s="229" t="s">
        <v>696</v>
      </c>
      <c r="O30" s="229" t="s">
        <v>719</v>
      </c>
      <c r="P30" s="97"/>
      <c r="Q30" s="137"/>
    </row>
    <row r="31" spans="1:17" x14ac:dyDescent="0.25">
      <c r="A31" s="137"/>
      <c r="B31" s="100" t="s">
        <v>607</v>
      </c>
      <c r="C31" s="97"/>
      <c r="D31" s="97"/>
      <c r="E31" s="97"/>
      <c r="F31" s="97"/>
      <c r="G31" s="97"/>
      <c r="H31" s="97"/>
      <c r="I31" s="97"/>
      <c r="J31" s="97"/>
      <c r="K31" s="137"/>
      <c r="M31" s="97"/>
      <c r="N31" s="229" t="s">
        <v>697</v>
      </c>
      <c r="O31" s="229" t="s">
        <v>698</v>
      </c>
      <c r="P31" s="97"/>
      <c r="Q31" s="137"/>
    </row>
    <row r="32" spans="1:17" x14ac:dyDescent="0.25">
      <c r="A32" s="137"/>
      <c r="B32" s="101"/>
      <c r="C32" s="253"/>
      <c r="D32" s="254"/>
      <c r="E32" s="254"/>
      <c r="F32" s="254"/>
      <c r="G32" s="255"/>
      <c r="H32" s="101"/>
      <c r="I32" s="101"/>
      <c r="J32" s="97"/>
      <c r="K32" s="137"/>
      <c r="L32" s="87" t="str">
        <f>IF(C32="yes",2,IF(C32="no",1,"0"))</f>
        <v>0</v>
      </c>
      <c r="M32" s="97"/>
      <c r="N32" s="227"/>
      <c r="O32" s="227"/>
      <c r="P32" s="97"/>
      <c r="Q32" s="137"/>
    </row>
    <row r="33" spans="1:17" ht="14.45" customHeight="1" x14ac:dyDescent="0.25">
      <c r="A33" s="137"/>
      <c r="B33" s="97"/>
      <c r="C33" s="97"/>
      <c r="D33" s="97"/>
      <c r="E33" s="97"/>
      <c r="F33" s="97"/>
      <c r="G33" s="97"/>
      <c r="H33" s="97"/>
      <c r="I33" s="97"/>
      <c r="J33" s="97"/>
      <c r="K33" s="137"/>
      <c r="M33" s="97"/>
      <c r="N33" s="227"/>
      <c r="O33" s="227"/>
      <c r="P33" s="97"/>
      <c r="Q33" s="137"/>
    </row>
    <row r="34" spans="1:17" x14ac:dyDescent="0.25">
      <c r="A34" s="137"/>
      <c r="B34" s="256" t="s">
        <v>610</v>
      </c>
      <c r="C34" s="257"/>
      <c r="D34" s="257"/>
      <c r="E34" s="257"/>
      <c r="F34" s="257"/>
      <c r="G34" s="257"/>
      <c r="H34" s="100"/>
      <c r="I34" s="100"/>
      <c r="J34" s="97"/>
      <c r="K34" s="137"/>
      <c r="M34" s="97"/>
      <c r="N34" s="227"/>
      <c r="O34" s="227"/>
      <c r="P34" s="97"/>
      <c r="Q34" s="137"/>
    </row>
    <row r="35" spans="1:17" ht="14.45" customHeight="1" x14ac:dyDescent="0.25">
      <c r="A35" s="137"/>
      <c r="B35" s="97"/>
      <c r="C35" s="250"/>
      <c r="D35" s="251"/>
      <c r="E35" s="251"/>
      <c r="F35" s="251"/>
      <c r="G35" s="252"/>
      <c r="H35" s="97"/>
      <c r="I35" s="97"/>
      <c r="J35" s="97"/>
      <c r="K35" s="137"/>
      <c r="L35" s="87" t="str">
        <f>IF(C35="yes",2,IF(C35="no",1,"0"))</f>
        <v>0</v>
      </c>
      <c r="M35" s="97"/>
      <c r="N35" s="227"/>
      <c r="O35" s="222"/>
      <c r="P35" s="97"/>
      <c r="Q35" s="137"/>
    </row>
    <row r="36" spans="1:17" ht="14.45" customHeight="1" x14ac:dyDescent="0.25">
      <c r="A36" s="137"/>
      <c r="B36" s="97"/>
      <c r="C36" s="145"/>
      <c r="D36" s="145"/>
      <c r="E36" s="145"/>
      <c r="F36" s="145"/>
      <c r="G36" s="145"/>
      <c r="H36" s="97"/>
      <c r="I36" s="97"/>
      <c r="J36" s="97"/>
      <c r="K36" s="137"/>
      <c r="L36" s="57">
        <f>IF(C29="",20,((L29*L32)*L35))</f>
        <v>20</v>
      </c>
      <c r="M36" s="97"/>
      <c r="N36" s="274" t="s">
        <v>45</v>
      </c>
      <c r="O36" s="274"/>
      <c r="P36" s="97"/>
      <c r="Q36" s="137"/>
    </row>
    <row r="37" spans="1:17" x14ac:dyDescent="0.25">
      <c r="A37" s="137"/>
      <c r="B37" s="100" t="s">
        <v>43</v>
      </c>
      <c r="C37" s="100" t="s">
        <v>44</v>
      </c>
      <c r="D37" s="97"/>
      <c r="E37" s="97"/>
      <c r="F37" s="97"/>
      <c r="G37" s="97"/>
      <c r="H37" s="97"/>
      <c r="I37" s="97"/>
      <c r="J37" s="97"/>
      <c r="K37" s="137"/>
      <c r="L37" s="57"/>
      <c r="M37" s="97"/>
      <c r="N37" s="274"/>
      <c r="O37" s="274"/>
      <c r="P37" s="97"/>
      <c r="Q37" s="137"/>
    </row>
    <row r="38" spans="1:17" ht="44.45" customHeight="1" x14ac:dyDescent="0.25">
      <c r="A38" s="137"/>
      <c r="B38" s="97"/>
      <c r="C38" s="261"/>
      <c r="D38" s="262"/>
      <c r="E38" s="262"/>
      <c r="F38" s="262"/>
      <c r="G38" s="263"/>
      <c r="H38" s="97"/>
      <c r="I38" s="97"/>
      <c r="J38" s="97"/>
      <c r="K38" s="137"/>
      <c r="L38" s="88">
        <f>IF(C38="",0,1)</f>
        <v>0</v>
      </c>
      <c r="M38" s="97"/>
      <c r="N38" s="227"/>
      <c r="O38" s="227"/>
      <c r="P38" s="97"/>
      <c r="Q38" s="137"/>
    </row>
    <row r="39" spans="1:17" ht="14.45" customHeight="1" thickBot="1" x14ac:dyDescent="0.3">
      <c r="A39" s="140"/>
      <c r="B39" s="139"/>
      <c r="C39" s="139"/>
      <c r="D39" s="139"/>
      <c r="E39" s="139"/>
      <c r="F39" s="139"/>
      <c r="G39" s="139"/>
      <c r="H39" s="139"/>
      <c r="I39" s="139"/>
      <c r="J39" s="139"/>
      <c r="K39" s="140"/>
      <c r="L39" s="143"/>
      <c r="M39" s="139"/>
      <c r="N39" s="230"/>
      <c r="O39" s="230"/>
      <c r="P39" s="139"/>
      <c r="Q39" s="137"/>
    </row>
    <row r="40" spans="1:17" ht="15.75" thickTop="1" x14ac:dyDescent="0.25">
      <c r="A40" s="137"/>
      <c r="B40" s="97"/>
      <c r="C40" s="97"/>
      <c r="D40" s="97"/>
      <c r="E40" s="97"/>
      <c r="F40" s="97"/>
      <c r="G40" s="97"/>
      <c r="H40" s="97"/>
      <c r="I40" s="97"/>
      <c r="J40" s="97"/>
      <c r="K40" s="137"/>
      <c r="L40" s="57"/>
      <c r="M40" s="97"/>
      <c r="N40" s="227"/>
      <c r="O40" s="227"/>
      <c r="P40" s="97"/>
      <c r="Q40" s="137"/>
    </row>
    <row r="41" spans="1:17" ht="18.75" x14ac:dyDescent="0.3">
      <c r="A41" s="137"/>
      <c r="B41" s="98" t="s">
        <v>57</v>
      </c>
      <c r="C41" s="97"/>
      <c r="D41" s="97"/>
      <c r="E41" s="97"/>
      <c r="F41" s="97"/>
      <c r="G41" s="97"/>
      <c r="H41" s="97"/>
      <c r="I41" s="97"/>
      <c r="J41" s="97"/>
      <c r="K41" s="137"/>
      <c r="L41" s="57"/>
      <c r="M41" s="97"/>
      <c r="N41" s="98" t="s">
        <v>22</v>
      </c>
      <c r="O41" s="227"/>
      <c r="P41" s="97"/>
      <c r="Q41" s="137"/>
    </row>
    <row r="42" spans="1:17" ht="90" customHeight="1" x14ac:dyDescent="0.25">
      <c r="A42" s="137"/>
      <c r="B42" s="272" t="s">
        <v>58</v>
      </c>
      <c r="C42" s="272"/>
      <c r="D42" s="272"/>
      <c r="E42" s="272"/>
      <c r="F42" s="272"/>
      <c r="G42" s="272"/>
      <c r="H42" s="272"/>
      <c r="I42" s="272"/>
      <c r="J42" s="97"/>
      <c r="K42" s="137"/>
      <c r="M42" s="97"/>
      <c r="N42" s="271" t="s">
        <v>59</v>
      </c>
      <c r="O42" s="271"/>
      <c r="P42" s="97"/>
      <c r="Q42" s="137"/>
    </row>
    <row r="43" spans="1:17" ht="18.75" customHeight="1" x14ac:dyDescent="0.25">
      <c r="A43" s="137"/>
      <c r="B43" s="265" t="s">
        <v>49</v>
      </c>
      <c r="C43" s="265"/>
      <c r="D43" s="97"/>
      <c r="E43" s="97"/>
      <c r="F43" s="97"/>
      <c r="G43" s="97"/>
      <c r="H43" s="97"/>
      <c r="I43" s="97"/>
      <c r="J43" s="97"/>
      <c r="K43" s="137"/>
      <c r="M43" s="97"/>
      <c r="N43" s="264" t="s">
        <v>27</v>
      </c>
      <c r="O43" s="264"/>
      <c r="P43" s="97"/>
      <c r="Q43" s="137"/>
    </row>
    <row r="44" spans="1:17" x14ac:dyDescent="0.25">
      <c r="A44" s="137"/>
      <c r="B44" s="97"/>
      <c r="C44" s="97"/>
      <c r="D44" s="97"/>
      <c r="E44" s="97"/>
      <c r="F44" s="97"/>
      <c r="G44" s="97"/>
      <c r="H44" s="97"/>
      <c r="I44" s="97"/>
      <c r="J44" s="97"/>
      <c r="K44" s="137"/>
      <c r="M44" s="97"/>
      <c r="N44" s="229" t="s">
        <v>60</v>
      </c>
      <c r="O44" s="229" t="s">
        <v>61</v>
      </c>
      <c r="P44" s="97"/>
      <c r="Q44" s="137"/>
    </row>
    <row r="45" spans="1:17" x14ac:dyDescent="0.25">
      <c r="A45" s="137"/>
      <c r="B45" s="266" t="s">
        <v>608</v>
      </c>
      <c r="C45" s="266"/>
      <c r="D45" s="266"/>
      <c r="E45" s="266"/>
      <c r="F45" s="266"/>
      <c r="G45" s="266"/>
      <c r="H45" s="266"/>
      <c r="I45" s="266"/>
      <c r="J45" s="97"/>
      <c r="K45" s="137"/>
      <c r="M45" s="97"/>
      <c r="N45" s="229" t="s">
        <v>699</v>
      </c>
      <c r="O45" s="229" t="s">
        <v>700</v>
      </c>
      <c r="P45" s="97"/>
      <c r="Q45" s="137"/>
    </row>
    <row r="46" spans="1:17" x14ac:dyDescent="0.25">
      <c r="A46" s="137"/>
      <c r="B46" s="97"/>
      <c r="C46" s="250"/>
      <c r="D46" s="251"/>
      <c r="E46" s="251"/>
      <c r="F46" s="251"/>
      <c r="G46" s="252"/>
      <c r="H46" s="97"/>
      <c r="I46" s="97"/>
      <c r="J46" s="97"/>
      <c r="K46" s="137"/>
      <c r="L46" s="20">
        <f>IF(C46="significantly encourage the use of sustainable transport",2, IF(C46="slightly encourage the use of sustainable transport ",1, IF(C46="not applicable/no impact",0, IF(C46="slightly discourage the use of sustainable transport", -1, IF(C46="Significantly discourage the use of sustainable transport ", -2, IF(C46="",20, ""))))))</f>
        <v>20</v>
      </c>
      <c r="M46" s="97"/>
      <c r="N46" s="229" t="s">
        <v>701</v>
      </c>
      <c r="O46" s="229" t="s">
        <v>702</v>
      </c>
      <c r="P46" s="97"/>
      <c r="Q46" s="137"/>
    </row>
    <row r="47" spans="1:17" x14ac:dyDescent="0.25">
      <c r="A47" s="137"/>
      <c r="B47" s="97"/>
      <c r="C47" s="97"/>
      <c r="D47" s="97"/>
      <c r="E47" s="97"/>
      <c r="F47" s="97"/>
      <c r="G47" s="97"/>
      <c r="H47" s="97"/>
      <c r="I47" s="97"/>
      <c r="J47" s="97"/>
      <c r="K47" s="137"/>
      <c r="M47" s="97"/>
      <c r="N47" s="229" t="s">
        <v>703</v>
      </c>
      <c r="O47" s="229" t="s">
        <v>704</v>
      </c>
      <c r="P47" s="97"/>
      <c r="Q47" s="137"/>
    </row>
    <row r="48" spans="1:17" x14ac:dyDescent="0.25">
      <c r="A48" s="137"/>
      <c r="B48" s="100" t="s">
        <v>607</v>
      </c>
      <c r="C48" s="97"/>
      <c r="D48" s="97"/>
      <c r="E48" s="97"/>
      <c r="F48" s="97"/>
      <c r="G48" s="97"/>
      <c r="H48" s="97"/>
      <c r="I48" s="97"/>
      <c r="J48" s="97"/>
      <c r="K48" s="137"/>
      <c r="M48" s="97"/>
      <c r="N48" s="229" t="s">
        <v>705</v>
      </c>
      <c r="O48" s="229" t="s">
        <v>706</v>
      </c>
      <c r="P48" s="97"/>
      <c r="Q48" s="137"/>
    </row>
    <row r="49" spans="1:17" x14ac:dyDescent="0.25">
      <c r="A49" s="137"/>
      <c r="B49" s="101"/>
      <c r="C49" s="253"/>
      <c r="D49" s="254"/>
      <c r="E49" s="254"/>
      <c r="F49" s="254"/>
      <c r="G49" s="255"/>
      <c r="H49" s="101"/>
      <c r="I49" s="101"/>
      <c r="J49" s="97"/>
      <c r="K49" s="137"/>
      <c r="L49" s="87" t="str">
        <f>IF(C49="yes",2,IF(C49="no",1,"0"))</f>
        <v>0</v>
      </c>
      <c r="M49" s="97"/>
      <c r="N49" s="227"/>
      <c r="O49" s="227"/>
      <c r="P49" s="97"/>
      <c r="Q49" s="137"/>
    </row>
    <row r="50" spans="1:17" x14ac:dyDescent="0.25">
      <c r="A50" s="137"/>
      <c r="B50" s="97"/>
      <c r="C50" s="97"/>
      <c r="D50" s="97"/>
      <c r="E50" s="97"/>
      <c r="F50" s="97"/>
      <c r="G50" s="97"/>
      <c r="H50" s="97"/>
      <c r="I50" s="97"/>
      <c r="J50" s="97"/>
      <c r="K50" s="137"/>
      <c r="M50" s="97"/>
      <c r="N50" s="222"/>
      <c r="O50" s="222"/>
      <c r="P50" s="97"/>
      <c r="Q50" s="137"/>
    </row>
    <row r="51" spans="1:17" ht="14.45" customHeight="1" x14ac:dyDescent="0.25">
      <c r="A51" s="137"/>
      <c r="B51" s="256" t="s">
        <v>609</v>
      </c>
      <c r="C51" s="257"/>
      <c r="D51" s="257"/>
      <c r="E51" s="257"/>
      <c r="F51" s="257"/>
      <c r="G51" s="257"/>
      <c r="H51" s="100"/>
      <c r="I51" s="100"/>
      <c r="J51" s="97"/>
      <c r="K51" s="137"/>
      <c r="M51" s="97"/>
      <c r="N51" s="227"/>
      <c r="O51" s="222"/>
      <c r="P51" s="97"/>
      <c r="Q51" s="137"/>
    </row>
    <row r="52" spans="1:17" x14ac:dyDescent="0.25">
      <c r="A52" s="137"/>
      <c r="B52" s="97"/>
      <c r="C52" s="250"/>
      <c r="D52" s="251"/>
      <c r="E52" s="251"/>
      <c r="F52" s="251"/>
      <c r="G52" s="252"/>
      <c r="H52" s="97"/>
      <c r="I52" s="97"/>
      <c r="J52" s="97"/>
      <c r="K52" s="137"/>
      <c r="L52" s="87" t="str">
        <f>IF(C52="yes",2,IF(C52="no",1,"0"))</f>
        <v>0</v>
      </c>
      <c r="M52" s="97"/>
      <c r="N52" s="274" t="s">
        <v>45</v>
      </c>
      <c r="O52" s="274"/>
      <c r="P52" s="97"/>
      <c r="Q52" s="137"/>
    </row>
    <row r="53" spans="1:17" x14ac:dyDescent="0.25">
      <c r="A53" s="137"/>
      <c r="B53" s="97"/>
      <c r="C53" s="97"/>
      <c r="D53" s="97"/>
      <c r="E53" s="97"/>
      <c r="F53" s="97"/>
      <c r="G53" s="97"/>
      <c r="H53" s="97"/>
      <c r="I53" s="97"/>
      <c r="J53" s="97"/>
      <c r="K53" s="137"/>
      <c r="L53" s="57">
        <f>IF(C46="",20,((L46*L49)*L52))</f>
        <v>20</v>
      </c>
      <c r="M53" s="97"/>
      <c r="N53" s="274"/>
      <c r="O53" s="274"/>
      <c r="P53" s="97"/>
      <c r="Q53" s="137"/>
    </row>
    <row r="54" spans="1:17" x14ac:dyDescent="0.25">
      <c r="A54" s="137"/>
      <c r="B54" s="100" t="s">
        <v>43</v>
      </c>
      <c r="C54" s="100" t="s">
        <v>44</v>
      </c>
      <c r="D54" s="97"/>
      <c r="E54" s="97"/>
      <c r="F54" s="97"/>
      <c r="G54" s="97"/>
      <c r="H54" s="97"/>
      <c r="I54" s="97"/>
      <c r="J54" s="97"/>
      <c r="K54" s="137"/>
      <c r="M54" s="97"/>
      <c r="N54" s="221"/>
      <c r="O54" s="221"/>
      <c r="P54" s="97"/>
      <c r="Q54" s="137"/>
    </row>
    <row r="55" spans="1:17" ht="43.5" customHeight="1" x14ac:dyDescent="0.25">
      <c r="A55" s="137"/>
      <c r="B55" s="97"/>
      <c r="C55" s="261"/>
      <c r="D55" s="262"/>
      <c r="E55" s="262"/>
      <c r="F55" s="262"/>
      <c r="G55" s="263"/>
      <c r="H55" s="97"/>
      <c r="I55" s="97"/>
      <c r="J55" s="97"/>
      <c r="K55" s="137"/>
      <c r="L55" s="20">
        <f>IF(C55="",0,1)</f>
        <v>0</v>
      </c>
      <c r="M55" s="97"/>
      <c r="N55" s="227"/>
      <c r="O55" s="227"/>
      <c r="P55" s="97"/>
      <c r="Q55" s="137"/>
    </row>
    <row r="56" spans="1:17" ht="15.75" thickBot="1" x14ac:dyDescent="0.3">
      <c r="A56" s="140"/>
      <c r="B56" s="139"/>
      <c r="C56" s="139"/>
      <c r="D56" s="139"/>
      <c r="E56" s="139"/>
      <c r="F56" s="139"/>
      <c r="G56" s="139"/>
      <c r="H56" s="139"/>
      <c r="I56" s="139"/>
      <c r="J56" s="139"/>
      <c r="K56" s="140"/>
      <c r="L56" s="146"/>
      <c r="M56" s="139"/>
      <c r="N56" s="230"/>
      <c r="O56" s="230"/>
      <c r="P56" s="139"/>
      <c r="Q56" s="140"/>
    </row>
    <row r="57" spans="1:17" ht="14.1" customHeight="1" thickTop="1" x14ac:dyDescent="0.25">
      <c r="A57" s="137"/>
      <c r="B57" s="97"/>
      <c r="C57" s="97"/>
      <c r="D57" s="97"/>
      <c r="E57" s="97"/>
      <c r="F57" s="97"/>
      <c r="G57" s="97"/>
      <c r="H57" s="97"/>
      <c r="I57" s="97"/>
      <c r="J57" s="97"/>
      <c r="K57" s="137"/>
      <c r="M57" s="97"/>
      <c r="N57" s="229"/>
      <c r="O57" s="227"/>
      <c r="P57" s="97"/>
      <c r="Q57" s="137"/>
    </row>
    <row r="58" spans="1:17" ht="18.75" customHeight="1" x14ac:dyDescent="0.3">
      <c r="A58" s="137"/>
      <c r="B58" s="98" t="s">
        <v>63</v>
      </c>
      <c r="C58" s="97"/>
      <c r="D58" s="97"/>
      <c r="E58" s="97"/>
      <c r="F58" s="97"/>
      <c r="G58" s="97"/>
      <c r="H58" s="97"/>
      <c r="I58" s="97"/>
      <c r="J58" s="97"/>
      <c r="K58" s="137"/>
      <c r="M58" s="97"/>
      <c r="N58" s="98" t="s">
        <v>22</v>
      </c>
      <c r="O58" s="227"/>
      <c r="P58" s="97"/>
      <c r="Q58" s="137"/>
    </row>
    <row r="59" spans="1:17" ht="58.5" customHeight="1" x14ac:dyDescent="0.25">
      <c r="A59" s="137"/>
      <c r="B59" s="271" t="s">
        <v>64</v>
      </c>
      <c r="C59" s="271"/>
      <c r="D59" s="271"/>
      <c r="E59" s="271"/>
      <c r="F59" s="271"/>
      <c r="G59" s="271"/>
      <c r="H59" s="271"/>
      <c r="I59" s="271"/>
      <c r="J59" s="97"/>
      <c r="K59" s="137"/>
      <c r="M59" s="97"/>
      <c r="N59" s="264" t="s">
        <v>65</v>
      </c>
      <c r="O59" s="264"/>
      <c r="P59" s="97"/>
      <c r="Q59" s="137"/>
    </row>
    <row r="60" spans="1:17" x14ac:dyDescent="0.25">
      <c r="A60" s="137"/>
      <c r="B60" s="265" t="s">
        <v>49</v>
      </c>
      <c r="C60" s="265"/>
      <c r="D60" s="97"/>
      <c r="E60" s="97"/>
      <c r="F60" s="97"/>
      <c r="G60" s="97"/>
      <c r="H60" s="97"/>
      <c r="I60" s="97"/>
      <c r="J60" s="97"/>
      <c r="K60" s="137"/>
      <c r="M60" s="97"/>
      <c r="N60" s="221"/>
      <c r="O60" s="221"/>
      <c r="P60" s="97"/>
      <c r="Q60" s="137"/>
    </row>
    <row r="61" spans="1:17" x14ac:dyDescent="0.25">
      <c r="A61" s="137"/>
      <c r="B61" s="97"/>
      <c r="C61" s="97"/>
      <c r="D61" s="97"/>
      <c r="E61" s="97"/>
      <c r="F61" s="97"/>
      <c r="G61" s="97"/>
      <c r="H61" s="97"/>
      <c r="I61" s="97"/>
      <c r="J61" s="97"/>
      <c r="K61" s="137"/>
      <c r="M61" s="97"/>
      <c r="N61" s="264" t="s">
        <v>27</v>
      </c>
      <c r="O61" s="264"/>
      <c r="P61" s="97"/>
      <c r="Q61" s="137"/>
    </row>
    <row r="62" spans="1:17" x14ac:dyDescent="0.25">
      <c r="A62" s="137"/>
      <c r="B62" s="266" t="s">
        <v>612</v>
      </c>
      <c r="C62" s="266"/>
      <c r="D62" s="266"/>
      <c r="E62" s="266"/>
      <c r="F62" s="266"/>
      <c r="G62" s="266"/>
      <c r="H62" s="266"/>
      <c r="I62" s="266"/>
      <c r="J62" s="97"/>
      <c r="K62" s="137"/>
      <c r="M62" s="97"/>
      <c r="N62" s="227"/>
      <c r="O62" s="231"/>
      <c r="P62" s="97"/>
      <c r="Q62" s="137"/>
    </row>
    <row r="63" spans="1:17" x14ac:dyDescent="0.25">
      <c r="A63" s="137"/>
      <c r="B63" s="97"/>
      <c r="C63" s="250"/>
      <c r="D63" s="251"/>
      <c r="E63" s="251"/>
      <c r="F63" s="251"/>
      <c r="G63" s="252"/>
      <c r="H63" s="97"/>
      <c r="I63" s="97"/>
      <c r="J63" s="97"/>
      <c r="K63" s="137"/>
      <c r="L63" s="20">
        <f>IF(C63="Significant change to land use that increases positive impacts",2, IF(C63="slight change to land use that increases positive impacts",1, IF(C63="not applicable/no impact",0, IF(C63="slight change to land use that increases negative impacts", -1, IF(C63="significant change to land use that increases negative impacts", -2, IF(C63="",20,""))))))</f>
        <v>20</v>
      </c>
      <c r="M63" s="97"/>
      <c r="N63" s="229" t="s">
        <v>67</v>
      </c>
      <c r="O63" s="232" t="s">
        <v>68</v>
      </c>
      <c r="P63" s="97"/>
      <c r="Q63" s="137"/>
    </row>
    <row r="64" spans="1:17" x14ac:dyDescent="0.25">
      <c r="A64" s="137"/>
      <c r="B64" s="97"/>
      <c r="C64" s="97"/>
      <c r="D64" s="97"/>
      <c r="E64" s="97"/>
      <c r="F64" s="97"/>
      <c r="G64" s="97"/>
      <c r="H64" s="97"/>
      <c r="I64" s="97"/>
      <c r="J64" s="97"/>
      <c r="K64" s="137"/>
      <c r="M64" s="97"/>
      <c r="N64" s="229" t="s">
        <v>707</v>
      </c>
      <c r="O64" s="233" t="s">
        <v>708</v>
      </c>
      <c r="P64" s="97"/>
      <c r="Q64" s="137"/>
    </row>
    <row r="65" spans="1:17" x14ac:dyDescent="0.25">
      <c r="A65" s="137"/>
      <c r="B65" s="100" t="s">
        <v>607</v>
      </c>
      <c r="C65" s="97"/>
      <c r="D65" s="97"/>
      <c r="E65" s="97"/>
      <c r="F65" s="97"/>
      <c r="G65" s="97"/>
      <c r="H65" s="97"/>
      <c r="I65" s="97"/>
      <c r="J65" s="97"/>
      <c r="K65" s="137"/>
      <c r="M65" s="97"/>
      <c r="N65" s="229" t="s">
        <v>709</v>
      </c>
      <c r="O65" s="229" t="s">
        <v>710</v>
      </c>
      <c r="P65" s="97"/>
      <c r="Q65" s="137"/>
    </row>
    <row r="66" spans="1:17" x14ac:dyDescent="0.25">
      <c r="A66" s="137"/>
      <c r="B66" s="101"/>
      <c r="C66" s="253"/>
      <c r="D66" s="254"/>
      <c r="E66" s="254"/>
      <c r="F66" s="254"/>
      <c r="G66" s="255"/>
      <c r="H66" s="101"/>
      <c r="I66" s="101"/>
      <c r="J66" s="97"/>
      <c r="K66" s="137"/>
      <c r="L66" s="20" t="str">
        <f>IF(C66="yes",2,IF(C66="no",1,IF(L63=0,0,"")))</f>
        <v/>
      </c>
      <c r="M66" s="97"/>
      <c r="N66" s="229" t="s">
        <v>711</v>
      </c>
      <c r="O66" s="229" t="s">
        <v>712</v>
      </c>
      <c r="P66" s="97"/>
      <c r="Q66" s="137"/>
    </row>
    <row r="67" spans="1:17" ht="15" customHeight="1" x14ac:dyDescent="0.25">
      <c r="A67" s="137"/>
      <c r="B67" s="97"/>
      <c r="C67" s="97"/>
      <c r="D67" s="97"/>
      <c r="E67" s="97"/>
      <c r="F67" s="97"/>
      <c r="G67" s="97"/>
      <c r="H67" s="97"/>
      <c r="I67" s="97"/>
      <c r="J67" s="97"/>
      <c r="K67" s="137"/>
      <c r="M67" s="97"/>
      <c r="N67" s="264" t="s">
        <v>650</v>
      </c>
      <c r="O67" s="222"/>
      <c r="P67" s="97"/>
      <c r="Q67" s="137"/>
    </row>
    <row r="68" spans="1:17" x14ac:dyDescent="0.25">
      <c r="A68" s="137"/>
      <c r="B68" s="256" t="s">
        <v>613</v>
      </c>
      <c r="C68" s="257"/>
      <c r="D68" s="257"/>
      <c r="E68" s="257"/>
      <c r="F68" s="257"/>
      <c r="G68" s="257"/>
      <c r="H68" s="100"/>
      <c r="I68" s="100"/>
      <c r="J68" s="97"/>
      <c r="K68" s="137"/>
      <c r="M68" s="97"/>
      <c r="N68" s="264"/>
      <c r="O68" s="222"/>
      <c r="P68" s="97"/>
      <c r="Q68" s="137"/>
    </row>
    <row r="69" spans="1:17" x14ac:dyDescent="0.25">
      <c r="A69" s="137"/>
      <c r="B69" s="97"/>
      <c r="C69" s="250"/>
      <c r="D69" s="251"/>
      <c r="E69" s="251"/>
      <c r="F69" s="251"/>
      <c r="G69" s="252"/>
      <c r="H69" s="97"/>
      <c r="I69" s="97"/>
      <c r="J69" s="97"/>
      <c r="K69" s="137"/>
      <c r="L69" s="20" t="str">
        <f>IF(C69="yes",2,IF(C69="no",1,IF(L63=0,0,"")))</f>
        <v/>
      </c>
      <c r="M69" s="97"/>
      <c r="N69" s="222"/>
      <c r="O69" s="222"/>
      <c r="P69" s="97"/>
      <c r="Q69" s="137"/>
    </row>
    <row r="70" spans="1:17" x14ac:dyDescent="0.25">
      <c r="A70" s="137"/>
      <c r="B70" s="97"/>
      <c r="C70" s="97"/>
      <c r="D70" s="97"/>
      <c r="E70" s="97"/>
      <c r="F70" s="97"/>
      <c r="G70" s="97"/>
      <c r="H70" s="97"/>
      <c r="I70" s="97"/>
      <c r="J70" s="97"/>
      <c r="K70" s="137"/>
      <c r="L70" s="57">
        <f>IF(C63="",20,((L63*L66)*L69))</f>
        <v>20</v>
      </c>
      <c r="M70" s="97"/>
      <c r="N70" s="227"/>
      <c r="O70" s="227"/>
      <c r="P70" s="97"/>
      <c r="Q70" s="137"/>
    </row>
    <row r="71" spans="1:17" x14ac:dyDescent="0.25">
      <c r="A71" s="137"/>
      <c r="B71" s="100" t="s">
        <v>43</v>
      </c>
      <c r="C71" s="100" t="s">
        <v>44</v>
      </c>
      <c r="D71" s="97"/>
      <c r="E71" s="97"/>
      <c r="F71" s="97"/>
      <c r="G71" s="97"/>
      <c r="H71" s="97"/>
      <c r="I71" s="97"/>
      <c r="J71" s="97"/>
      <c r="K71" s="137"/>
      <c r="M71" s="97"/>
      <c r="N71" s="274" t="s">
        <v>45</v>
      </c>
      <c r="O71" s="274"/>
      <c r="P71" s="97"/>
      <c r="Q71" s="137"/>
    </row>
    <row r="72" spans="1:17" ht="45" customHeight="1" x14ac:dyDescent="0.25">
      <c r="A72" s="137"/>
      <c r="B72" s="97"/>
      <c r="C72" s="268"/>
      <c r="D72" s="269"/>
      <c r="E72" s="269"/>
      <c r="F72" s="269"/>
      <c r="G72" s="270"/>
      <c r="H72" s="97"/>
      <c r="I72" s="97"/>
      <c r="J72" s="97"/>
      <c r="K72" s="137"/>
      <c r="L72" s="20">
        <f>IF(C72="",0,1)</f>
        <v>0</v>
      </c>
      <c r="M72" s="97"/>
      <c r="N72" s="274"/>
      <c r="O72" s="274"/>
      <c r="P72" s="97"/>
      <c r="Q72" s="137"/>
    </row>
    <row r="73" spans="1:17" ht="15.75" thickBot="1" x14ac:dyDescent="0.3">
      <c r="A73" s="140"/>
      <c r="B73" s="139"/>
      <c r="C73" s="139"/>
      <c r="D73" s="139"/>
      <c r="E73" s="139"/>
      <c r="F73" s="139"/>
      <c r="G73" s="139"/>
      <c r="H73" s="139"/>
      <c r="I73" s="139"/>
      <c r="J73" s="139"/>
      <c r="K73" s="140"/>
      <c r="L73" s="146"/>
      <c r="M73" s="139"/>
      <c r="N73" s="230"/>
      <c r="O73" s="230"/>
      <c r="P73" s="139"/>
      <c r="Q73" s="140"/>
    </row>
    <row r="74" spans="1:17" ht="15.75" thickTop="1" x14ac:dyDescent="0.25">
      <c r="A74" s="137"/>
      <c r="B74" s="97"/>
      <c r="C74" s="97"/>
      <c r="D74" s="97"/>
      <c r="E74" s="97"/>
      <c r="F74" s="97"/>
      <c r="G74" s="97"/>
      <c r="H74" s="97"/>
      <c r="I74" s="97"/>
      <c r="J74" s="97"/>
      <c r="K74" s="137"/>
      <c r="M74" s="97"/>
      <c r="N74" s="227"/>
      <c r="O74" s="227"/>
      <c r="P74" s="97"/>
      <c r="Q74" s="137"/>
    </row>
    <row r="75" spans="1:17" ht="18.75" x14ac:dyDescent="0.3">
      <c r="A75" s="137"/>
      <c r="B75" s="98" t="s">
        <v>69</v>
      </c>
      <c r="C75" s="97"/>
      <c r="D75" s="97"/>
      <c r="E75" s="97"/>
      <c r="F75" s="97"/>
      <c r="G75" s="97"/>
      <c r="H75" s="97"/>
      <c r="I75" s="97"/>
      <c r="J75" s="97"/>
      <c r="K75" s="137"/>
      <c r="L75" s="57"/>
      <c r="M75" s="97"/>
      <c r="N75" s="98" t="s">
        <v>22</v>
      </c>
      <c r="O75" s="227"/>
      <c r="P75" s="97"/>
      <c r="Q75" s="137"/>
    </row>
    <row r="76" spans="1:17" ht="95.25" customHeight="1" x14ac:dyDescent="0.25">
      <c r="A76" s="137"/>
      <c r="B76" s="264" t="s">
        <v>676</v>
      </c>
      <c r="C76" s="264"/>
      <c r="D76" s="264"/>
      <c r="E76" s="264"/>
      <c r="F76" s="264"/>
      <c r="G76" s="264"/>
      <c r="H76" s="264"/>
      <c r="I76" s="264"/>
      <c r="J76" s="97"/>
      <c r="K76" s="137"/>
      <c r="M76" s="97"/>
      <c r="N76" s="271" t="s">
        <v>70</v>
      </c>
      <c r="O76" s="271"/>
      <c r="P76" s="97"/>
      <c r="Q76" s="137"/>
    </row>
    <row r="77" spans="1:17" ht="14.45" customHeight="1" x14ac:dyDescent="0.25">
      <c r="A77" s="137"/>
      <c r="B77" s="265" t="s">
        <v>49</v>
      </c>
      <c r="C77" s="265"/>
      <c r="D77" s="97"/>
      <c r="E77" s="97"/>
      <c r="F77" s="97"/>
      <c r="G77" s="97"/>
      <c r="H77" s="97"/>
      <c r="I77" s="97"/>
      <c r="J77" s="97"/>
      <c r="K77" s="137"/>
      <c r="M77" s="97"/>
      <c r="N77" s="234" t="s">
        <v>71</v>
      </c>
      <c r="O77" s="222"/>
      <c r="P77" s="97"/>
      <c r="Q77" s="137"/>
    </row>
    <row r="78" spans="1:17" x14ac:dyDescent="0.25">
      <c r="A78" s="137"/>
      <c r="B78" s="97"/>
      <c r="C78" s="97"/>
      <c r="D78" s="97"/>
      <c r="E78" s="97"/>
      <c r="F78" s="97"/>
      <c r="G78" s="97"/>
      <c r="H78" s="97"/>
      <c r="I78" s="97"/>
      <c r="J78" s="97"/>
      <c r="K78" s="137"/>
      <c r="M78" s="97"/>
      <c r="N78" s="222"/>
      <c r="O78" s="222"/>
      <c r="P78" s="97"/>
      <c r="Q78" s="137"/>
    </row>
    <row r="79" spans="1:17" x14ac:dyDescent="0.25">
      <c r="A79" s="137"/>
      <c r="B79" s="266" t="s">
        <v>614</v>
      </c>
      <c r="C79" s="266"/>
      <c r="D79" s="266"/>
      <c r="E79" s="266"/>
      <c r="F79" s="266"/>
      <c r="G79" s="266"/>
      <c r="H79" s="266"/>
      <c r="I79" s="266"/>
      <c r="J79" s="97"/>
      <c r="K79" s="137"/>
      <c r="M79" s="97"/>
      <c r="N79" s="229" t="s">
        <v>67</v>
      </c>
      <c r="O79" s="232" t="s">
        <v>68</v>
      </c>
      <c r="P79" s="97"/>
      <c r="Q79" s="137"/>
    </row>
    <row r="80" spans="1:17" x14ac:dyDescent="0.25">
      <c r="A80" s="137"/>
      <c r="B80" s="97"/>
      <c r="C80" s="250"/>
      <c r="D80" s="251"/>
      <c r="E80" s="251"/>
      <c r="F80" s="251"/>
      <c r="G80" s="252"/>
      <c r="H80" s="97"/>
      <c r="I80" s="97"/>
      <c r="J80" s="97"/>
      <c r="K80" s="137"/>
      <c r="L80" s="20">
        <f>IF(C80="Significantly improve biodiversity by restoring or creating new habitats",2, IF(C80="Slightly improve biodiversity by improving existing habitats or supporting species",1, IF(C80="not applicable/no impact",0, IF(C80="Slightly reduce biodiversity by impacting the quality of habitats or affecting species", -1, IF(C80="Significantly reduce biodiversity by reducing or replacing existing habitat(s)", -2, IF(C80="",20,""))))))</f>
        <v>20</v>
      </c>
      <c r="M80" s="97"/>
      <c r="N80" s="227" t="s">
        <v>72</v>
      </c>
      <c r="O80" s="227" t="s">
        <v>73</v>
      </c>
      <c r="P80" s="97"/>
      <c r="Q80" s="137"/>
    </row>
    <row r="81" spans="1:17" x14ac:dyDescent="0.25">
      <c r="A81" s="137"/>
      <c r="B81" s="97"/>
      <c r="C81" s="97"/>
      <c r="D81" s="97"/>
      <c r="E81" s="97"/>
      <c r="F81" s="97"/>
      <c r="G81" s="97"/>
      <c r="H81" s="97"/>
      <c r="I81" s="97"/>
      <c r="J81" s="97"/>
      <c r="K81" s="137"/>
      <c r="M81" s="97"/>
      <c r="N81" s="227" t="s">
        <v>74</v>
      </c>
      <c r="O81" s="227" t="s">
        <v>75</v>
      </c>
      <c r="P81" s="97"/>
      <c r="Q81" s="137"/>
    </row>
    <row r="82" spans="1:17" x14ac:dyDescent="0.25">
      <c r="A82" s="137"/>
      <c r="B82" s="100" t="s">
        <v>607</v>
      </c>
      <c r="C82" s="97"/>
      <c r="D82" s="97"/>
      <c r="E82" s="97"/>
      <c r="F82" s="97"/>
      <c r="G82" s="97"/>
      <c r="H82" s="97"/>
      <c r="I82" s="97"/>
      <c r="J82" s="97"/>
      <c r="K82" s="137"/>
      <c r="M82" s="97"/>
      <c r="N82" s="227" t="s">
        <v>76</v>
      </c>
      <c r="O82" s="227" t="s">
        <v>77</v>
      </c>
      <c r="P82" s="97"/>
      <c r="Q82" s="137"/>
    </row>
    <row r="83" spans="1:17" x14ac:dyDescent="0.25">
      <c r="A83" s="137"/>
      <c r="B83" s="101"/>
      <c r="C83" s="253"/>
      <c r="D83" s="254"/>
      <c r="E83" s="254"/>
      <c r="F83" s="254"/>
      <c r="G83" s="255"/>
      <c r="H83" s="101"/>
      <c r="I83" s="101"/>
      <c r="J83" s="97"/>
      <c r="K83" s="137"/>
      <c r="L83" s="20" t="str">
        <f>IF(C83="yes",2,IF(C83="no",1,IF(L80=0,0,"")))</f>
        <v/>
      </c>
      <c r="M83" s="97"/>
      <c r="N83" s="222" t="s">
        <v>78</v>
      </c>
      <c r="O83" s="222" t="s">
        <v>79</v>
      </c>
      <c r="P83" s="97"/>
      <c r="Q83" s="137"/>
    </row>
    <row r="84" spans="1:17" x14ac:dyDescent="0.25">
      <c r="A84" s="137"/>
      <c r="B84" s="97"/>
      <c r="C84" s="97"/>
      <c r="D84" s="97"/>
      <c r="E84" s="97"/>
      <c r="F84" s="97"/>
      <c r="G84" s="97"/>
      <c r="H84" s="97"/>
      <c r="I84" s="97"/>
      <c r="J84" s="97"/>
      <c r="K84" s="137"/>
      <c r="M84" s="97"/>
      <c r="N84" s="222" t="s">
        <v>648</v>
      </c>
      <c r="O84" s="222" t="s">
        <v>649</v>
      </c>
      <c r="P84" s="97"/>
      <c r="Q84" s="137"/>
    </row>
    <row r="85" spans="1:17" x14ac:dyDescent="0.25">
      <c r="A85" s="137"/>
      <c r="B85" s="256" t="s">
        <v>615</v>
      </c>
      <c r="C85" s="257"/>
      <c r="D85" s="257"/>
      <c r="E85" s="257"/>
      <c r="F85" s="257"/>
      <c r="G85" s="257"/>
      <c r="H85" s="100"/>
      <c r="I85" s="100"/>
      <c r="J85" s="97"/>
      <c r="K85" s="137"/>
      <c r="M85" s="97"/>
      <c r="N85" s="222"/>
      <c r="O85" s="222"/>
      <c r="P85" s="97"/>
      <c r="Q85" s="137"/>
    </row>
    <row r="86" spans="1:17" x14ac:dyDescent="0.25">
      <c r="A86" s="137"/>
      <c r="B86" s="97"/>
      <c r="C86" s="250"/>
      <c r="D86" s="251"/>
      <c r="E86" s="251"/>
      <c r="F86" s="251"/>
      <c r="G86" s="252"/>
      <c r="H86" s="97"/>
      <c r="I86" s="97"/>
      <c r="J86" s="97"/>
      <c r="K86" s="137"/>
      <c r="L86" s="20" t="str">
        <f>IF(C86="yes",2,IF(C86="no",1,IF(L80=0,0,"")))</f>
        <v/>
      </c>
      <c r="M86" s="97"/>
      <c r="N86" s="227"/>
      <c r="O86" s="227"/>
      <c r="P86" s="97"/>
      <c r="Q86" s="137"/>
    </row>
    <row r="87" spans="1:17" ht="15" customHeight="1" x14ac:dyDescent="0.25">
      <c r="A87" s="137"/>
      <c r="B87" s="97"/>
      <c r="C87" s="97"/>
      <c r="D87" s="97"/>
      <c r="E87" s="97"/>
      <c r="F87" s="97"/>
      <c r="G87" s="97"/>
      <c r="H87" s="97"/>
      <c r="I87" s="97"/>
      <c r="J87" s="97"/>
      <c r="K87" s="137"/>
      <c r="L87" s="57">
        <f>IF(C80="",20,((L80*L83)*L86))</f>
        <v>20</v>
      </c>
      <c r="M87" s="97"/>
      <c r="N87" s="274" t="s">
        <v>651</v>
      </c>
      <c r="O87" s="274"/>
      <c r="P87" s="97"/>
      <c r="Q87" s="137"/>
    </row>
    <row r="88" spans="1:17" x14ac:dyDescent="0.25">
      <c r="A88" s="137"/>
      <c r="B88" s="100" t="s">
        <v>43</v>
      </c>
      <c r="C88" s="100" t="s">
        <v>44</v>
      </c>
      <c r="D88" s="97"/>
      <c r="E88" s="97"/>
      <c r="F88" s="97"/>
      <c r="G88" s="97"/>
      <c r="H88" s="97"/>
      <c r="I88" s="97"/>
      <c r="J88" s="97"/>
      <c r="K88" s="137"/>
      <c r="M88" s="97"/>
      <c r="N88" s="274"/>
      <c r="O88" s="274"/>
      <c r="P88" s="97"/>
      <c r="Q88" s="137"/>
    </row>
    <row r="89" spans="1:17" ht="43.5" customHeight="1" x14ac:dyDescent="0.25">
      <c r="A89" s="137"/>
      <c r="B89" s="97"/>
      <c r="C89" s="268"/>
      <c r="D89" s="269"/>
      <c r="E89" s="269"/>
      <c r="F89" s="269"/>
      <c r="G89" s="270"/>
      <c r="H89" s="97"/>
      <c r="I89" s="97"/>
      <c r="J89" s="97"/>
      <c r="K89" s="137"/>
      <c r="L89" s="20">
        <f>IF(C89="",0,1)</f>
        <v>0</v>
      </c>
      <c r="M89" s="97"/>
      <c r="N89" s="274"/>
      <c r="O89" s="274"/>
      <c r="P89" s="97"/>
      <c r="Q89" s="137"/>
    </row>
    <row r="90" spans="1:17" ht="15.75" thickBot="1" x14ac:dyDescent="0.3">
      <c r="A90" s="140"/>
      <c r="B90" s="139"/>
      <c r="C90" s="139"/>
      <c r="D90" s="139"/>
      <c r="E90" s="139"/>
      <c r="F90" s="139"/>
      <c r="G90" s="139"/>
      <c r="H90" s="139"/>
      <c r="I90" s="139"/>
      <c r="J90" s="139"/>
      <c r="K90" s="140"/>
      <c r="L90" s="146"/>
      <c r="M90" s="139"/>
      <c r="N90" s="230"/>
      <c r="O90" s="230"/>
      <c r="P90" s="139"/>
      <c r="Q90" s="140"/>
    </row>
    <row r="91" spans="1:17" ht="15.75" thickTop="1" x14ac:dyDescent="0.25">
      <c r="A91" s="137"/>
      <c r="B91" s="97"/>
      <c r="C91" s="97"/>
      <c r="D91" s="97"/>
      <c r="E91" s="97"/>
      <c r="F91" s="97"/>
      <c r="G91" s="97"/>
      <c r="H91" s="97"/>
      <c r="I91" s="97"/>
      <c r="J91" s="97"/>
      <c r="K91" s="137"/>
      <c r="M91" s="97"/>
      <c r="N91" s="229"/>
      <c r="O91" s="227"/>
      <c r="P91" s="97"/>
      <c r="Q91" s="137"/>
    </row>
    <row r="92" spans="1:17" ht="18.75" customHeight="1" x14ac:dyDescent="0.3">
      <c r="A92" s="137"/>
      <c r="B92" s="98" t="s">
        <v>714</v>
      </c>
      <c r="C92" s="97"/>
      <c r="D92" s="97"/>
      <c r="E92" s="97"/>
      <c r="F92" s="97"/>
      <c r="G92" s="97"/>
      <c r="H92" s="97"/>
      <c r="I92" s="97"/>
      <c r="J92" s="97"/>
      <c r="K92" s="137"/>
      <c r="L92" s="57"/>
      <c r="M92" s="97"/>
      <c r="N92" s="98" t="s">
        <v>22</v>
      </c>
      <c r="O92" s="227"/>
      <c r="P92" s="97"/>
      <c r="Q92" s="137"/>
    </row>
    <row r="93" spans="1:17" ht="275.25" customHeight="1" x14ac:dyDescent="0.25">
      <c r="A93" s="137"/>
      <c r="B93" s="271" t="s">
        <v>679</v>
      </c>
      <c r="C93" s="271"/>
      <c r="D93" s="271"/>
      <c r="E93" s="271"/>
      <c r="F93" s="271"/>
      <c r="G93" s="271"/>
      <c r="H93" s="271"/>
      <c r="I93" s="271"/>
      <c r="J93" s="97"/>
      <c r="K93" s="137"/>
      <c r="M93" s="97"/>
      <c r="N93" s="264" t="s">
        <v>685</v>
      </c>
      <c r="O93" s="264"/>
      <c r="P93" s="97"/>
      <c r="Q93" s="137"/>
    </row>
    <row r="94" spans="1:17" x14ac:dyDescent="0.25">
      <c r="A94" s="137"/>
      <c r="B94" s="265" t="s">
        <v>49</v>
      </c>
      <c r="C94" s="265"/>
      <c r="D94" s="97"/>
      <c r="E94" s="97"/>
      <c r="F94" s="97"/>
      <c r="G94" s="97"/>
      <c r="H94" s="97"/>
      <c r="I94" s="97"/>
      <c r="J94" s="97"/>
      <c r="K94" s="137"/>
      <c r="M94" s="97"/>
      <c r="N94" s="222"/>
      <c r="O94" s="222"/>
      <c r="P94" s="97"/>
      <c r="Q94" s="137"/>
    </row>
    <row r="95" spans="1:17" x14ac:dyDescent="0.25">
      <c r="A95" s="137"/>
      <c r="B95" s="97"/>
      <c r="C95" s="97"/>
      <c r="D95" s="97"/>
      <c r="E95" s="97"/>
      <c r="F95" s="97"/>
      <c r="G95" s="97"/>
      <c r="H95" s="97"/>
      <c r="I95" s="97"/>
      <c r="J95" s="97"/>
      <c r="K95" s="137"/>
      <c r="M95" s="97"/>
      <c r="N95" s="222"/>
      <c r="O95" s="222"/>
      <c r="P95" s="97"/>
      <c r="Q95" s="137"/>
    </row>
    <row r="96" spans="1:17" x14ac:dyDescent="0.25">
      <c r="A96" s="137"/>
      <c r="B96" s="266" t="s">
        <v>678</v>
      </c>
      <c r="C96" s="266"/>
      <c r="D96" s="266"/>
      <c r="E96" s="266"/>
      <c r="F96" s="266"/>
      <c r="G96" s="266"/>
      <c r="H96" s="266"/>
      <c r="I96" s="266"/>
      <c r="J96" s="97"/>
      <c r="K96" s="137"/>
      <c r="M96" s="97"/>
      <c r="N96" s="234" t="s">
        <v>71</v>
      </c>
      <c r="O96" s="227"/>
      <c r="P96" s="97"/>
      <c r="Q96" s="137"/>
    </row>
    <row r="97" spans="1:17" x14ac:dyDescent="0.25">
      <c r="A97" s="137"/>
      <c r="B97" s="97"/>
      <c r="C97" s="250"/>
      <c r="D97" s="251"/>
      <c r="E97" s="251"/>
      <c r="F97" s="251"/>
      <c r="G97" s="252"/>
      <c r="H97" s="97"/>
      <c r="I97" s="97"/>
      <c r="J97" s="97"/>
      <c r="K97" s="137"/>
      <c r="L97" s="20">
        <f>IF(C97="significant decrease in pollutants in soil or water",2, IF(C97="slight decrease in pollutants in soil or water",1, IF(C97="not applicable/no impact",0, IF(C97="slight increase in pollutants in soil or water", -1, IF(C97="Significant increase in pollutants in soil or water", -2, IF(C97="",20,""))))))</f>
        <v>20</v>
      </c>
      <c r="M97" s="97"/>
      <c r="N97" s="227"/>
      <c r="O97" s="227"/>
      <c r="P97" s="97"/>
      <c r="Q97" s="137"/>
    </row>
    <row r="98" spans="1:17" x14ac:dyDescent="0.25">
      <c r="A98" s="137"/>
      <c r="B98" s="97"/>
      <c r="C98" s="97"/>
      <c r="D98" s="97"/>
      <c r="E98" s="97"/>
      <c r="F98" s="97"/>
      <c r="G98" s="97"/>
      <c r="H98" s="97"/>
      <c r="I98" s="97"/>
      <c r="J98" s="97"/>
      <c r="K98" s="137"/>
      <c r="M98" s="97"/>
      <c r="N98" s="229" t="s">
        <v>67</v>
      </c>
      <c r="O98" s="232" t="s">
        <v>68</v>
      </c>
      <c r="P98" s="97"/>
      <c r="Q98" s="137"/>
    </row>
    <row r="99" spans="1:17" ht="25.5" x14ac:dyDescent="0.25">
      <c r="A99" s="137"/>
      <c r="B99" s="100" t="s">
        <v>607</v>
      </c>
      <c r="C99" s="97"/>
      <c r="D99" s="97"/>
      <c r="E99" s="97"/>
      <c r="F99" s="97"/>
      <c r="G99" s="97"/>
      <c r="H99" s="97"/>
      <c r="I99" s="97"/>
      <c r="J99" s="97"/>
      <c r="K99" s="137"/>
      <c r="M99" s="97"/>
      <c r="N99" s="222" t="s">
        <v>647</v>
      </c>
      <c r="O99" s="222" t="s">
        <v>681</v>
      </c>
      <c r="P99" s="97"/>
      <c r="Q99" s="137"/>
    </row>
    <row r="100" spans="1:17" x14ac:dyDescent="0.25">
      <c r="A100" s="137"/>
      <c r="B100" s="101"/>
      <c r="C100" s="253"/>
      <c r="D100" s="254"/>
      <c r="E100" s="254"/>
      <c r="F100" s="254"/>
      <c r="G100" s="255"/>
      <c r="H100" s="101"/>
      <c r="I100" s="101"/>
      <c r="J100" s="97"/>
      <c r="K100" s="137"/>
      <c r="L100" s="20" t="str">
        <f>IF(C100="yes",2,IF(C100="no",1,IF(L97=0,0,"")))</f>
        <v/>
      </c>
      <c r="M100" s="97"/>
      <c r="N100" s="227" t="s">
        <v>81</v>
      </c>
      <c r="O100" s="227" t="s">
        <v>80</v>
      </c>
      <c r="P100" s="97"/>
      <c r="Q100" s="137"/>
    </row>
    <row r="101" spans="1:17" x14ac:dyDescent="0.25">
      <c r="A101" s="137"/>
      <c r="B101" s="97"/>
      <c r="C101" s="97"/>
      <c r="D101" s="97"/>
      <c r="E101" s="97"/>
      <c r="F101" s="97"/>
      <c r="G101" s="97"/>
      <c r="H101" s="97"/>
      <c r="I101" s="97"/>
      <c r="J101" s="97"/>
      <c r="K101" s="137"/>
      <c r="M101" s="97"/>
      <c r="N101" s="235" t="s">
        <v>682</v>
      </c>
      <c r="O101" s="234" t="s">
        <v>82</v>
      </c>
      <c r="P101" s="97"/>
      <c r="Q101" s="137"/>
    </row>
    <row r="102" spans="1:17" ht="26.25" x14ac:dyDescent="0.25">
      <c r="A102" s="137"/>
      <c r="B102" s="256" t="s">
        <v>715</v>
      </c>
      <c r="C102" s="257"/>
      <c r="D102" s="257"/>
      <c r="E102" s="257"/>
      <c r="F102" s="257"/>
      <c r="G102" s="257"/>
      <c r="H102" s="100"/>
      <c r="I102" s="100"/>
      <c r="J102" s="97"/>
      <c r="K102" s="137"/>
      <c r="M102" s="97"/>
      <c r="N102" s="235" t="s">
        <v>683</v>
      </c>
      <c r="O102" s="222" t="s">
        <v>646</v>
      </c>
      <c r="P102" s="97"/>
      <c r="Q102" s="137"/>
    </row>
    <row r="103" spans="1:17" x14ac:dyDescent="0.25">
      <c r="A103" s="137"/>
      <c r="B103" s="97"/>
      <c r="C103" s="250"/>
      <c r="D103" s="251"/>
      <c r="E103" s="251"/>
      <c r="F103" s="251"/>
      <c r="G103" s="252"/>
      <c r="H103" s="97"/>
      <c r="I103" s="97"/>
      <c r="J103" s="97"/>
      <c r="K103" s="137"/>
      <c r="L103" s="20" t="str">
        <f>IF(C103="yes",2,IF(C103="no",1,IF(L97=0,0,"")))</f>
        <v/>
      </c>
      <c r="M103" s="97"/>
      <c r="N103" s="221" t="s">
        <v>684</v>
      </c>
      <c r="O103" s="227" t="s">
        <v>645</v>
      </c>
      <c r="P103" s="97"/>
      <c r="Q103" s="137"/>
    </row>
    <row r="104" spans="1:17" ht="15.75" customHeight="1" x14ac:dyDescent="0.25">
      <c r="A104" s="137"/>
      <c r="B104" s="97"/>
      <c r="C104" s="97"/>
      <c r="D104" s="97"/>
      <c r="E104" s="97"/>
      <c r="F104" s="97"/>
      <c r="G104" s="97"/>
      <c r="H104" s="97"/>
      <c r="I104" s="97"/>
      <c r="J104" s="97"/>
      <c r="K104" s="137"/>
      <c r="L104" s="57">
        <f>IF(C97="",20,((L97*L100)*L103))</f>
        <v>20</v>
      </c>
      <c r="M104" s="97"/>
      <c r="N104" s="227"/>
      <c r="O104" s="222"/>
      <c r="P104" s="97"/>
      <c r="Q104" s="137"/>
    </row>
    <row r="105" spans="1:17" ht="15" customHeight="1" x14ac:dyDescent="0.25">
      <c r="A105" s="137"/>
      <c r="B105" s="100" t="s">
        <v>43</v>
      </c>
      <c r="C105" s="100" t="s">
        <v>44</v>
      </c>
      <c r="D105" s="97"/>
      <c r="E105" s="97"/>
      <c r="F105" s="97"/>
      <c r="G105" s="97"/>
      <c r="H105" s="97"/>
      <c r="I105" s="97"/>
      <c r="J105" s="97"/>
      <c r="K105" s="137"/>
      <c r="M105" s="97"/>
      <c r="N105" s="227"/>
      <c r="O105" s="222"/>
      <c r="P105" s="97"/>
      <c r="Q105" s="137"/>
    </row>
    <row r="106" spans="1:17" ht="44.1" customHeight="1" x14ac:dyDescent="0.25">
      <c r="A106" s="137"/>
      <c r="B106" s="97"/>
      <c r="C106" s="268"/>
      <c r="D106" s="269"/>
      <c r="E106" s="269"/>
      <c r="F106" s="269"/>
      <c r="G106" s="270"/>
      <c r="H106" s="97"/>
      <c r="I106" s="97"/>
      <c r="J106" s="97"/>
      <c r="K106" s="137"/>
      <c r="L106" s="20">
        <f>IF(C106="",0,1)</f>
        <v>0</v>
      </c>
      <c r="M106" s="97"/>
      <c r="N106" s="285" t="s">
        <v>680</v>
      </c>
      <c r="O106" s="285"/>
      <c r="P106" s="97"/>
      <c r="Q106" s="137"/>
    </row>
    <row r="107" spans="1:17" ht="50.25" customHeight="1" thickBot="1" x14ac:dyDescent="0.3">
      <c r="A107" s="140"/>
      <c r="B107" s="139"/>
      <c r="C107" s="139"/>
      <c r="D107" s="139"/>
      <c r="E107" s="139"/>
      <c r="F107" s="139"/>
      <c r="G107" s="139"/>
      <c r="H107" s="139"/>
      <c r="I107" s="139"/>
      <c r="J107" s="139"/>
      <c r="K107" s="140"/>
      <c r="L107" s="146"/>
      <c r="M107" s="139"/>
      <c r="N107" s="286"/>
      <c r="O107" s="286"/>
      <c r="P107" s="139"/>
      <c r="Q107" s="140"/>
    </row>
    <row r="108" spans="1:17" ht="15.75" thickTop="1" x14ac:dyDescent="0.25">
      <c r="A108" s="137"/>
      <c r="B108" s="97"/>
      <c r="C108" s="97"/>
      <c r="D108" s="97"/>
      <c r="E108" s="97"/>
      <c r="F108" s="97"/>
      <c r="G108" s="97"/>
      <c r="H108" s="97"/>
      <c r="I108" s="97"/>
      <c r="J108" s="97"/>
      <c r="K108" s="137"/>
      <c r="M108" s="97"/>
      <c r="N108" s="229"/>
      <c r="O108" s="227"/>
      <c r="P108" s="97"/>
      <c r="Q108" s="137"/>
    </row>
    <row r="109" spans="1:17" ht="18.75" customHeight="1" x14ac:dyDescent="0.3">
      <c r="A109" s="137"/>
      <c r="B109" s="98" t="s">
        <v>83</v>
      </c>
      <c r="C109" s="97"/>
      <c r="D109" s="97"/>
      <c r="E109" s="97"/>
      <c r="F109" s="97"/>
      <c r="G109" s="97"/>
      <c r="H109" s="97"/>
      <c r="I109" s="97"/>
      <c r="J109" s="97"/>
      <c r="K109" s="137"/>
      <c r="L109" s="57"/>
      <c r="M109" s="97"/>
      <c r="N109" s="98" t="s">
        <v>22</v>
      </c>
      <c r="O109" s="227"/>
      <c r="P109" s="97"/>
      <c r="Q109" s="137"/>
    </row>
    <row r="110" spans="1:17" ht="69.75" customHeight="1" x14ac:dyDescent="0.25">
      <c r="A110" s="137"/>
      <c r="B110" s="264" t="s">
        <v>84</v>
      </c>
      <c r="C110" s="264"/>
      <c r="D110" s="264"/>
      <c r="E110" s="264"/>
      <c r="F110" s="264"/>
      <c r="G110" s="264"/>
      <c r="H110" s="264"/>
      <c r="I110" s="264"/>
      <c r="J110" s="97"/>
      <c r="K110" s="137"/>
      <c r="M110" s="97"/>
      <c r="N110" s="264" t="s">
        <v>85</v>
      </c>
      <c r="O110" s="264"/>
      <c r="P110" s="97"/>
      <c r="Q110" s="137"/>
    </row>
    <row r="111" spans="1:17" x14ac:dyDescent="0.25">
      <c r="A111" s="137"/>
      <c r="B111" s="265" t="s">
        <v>49</v>
      </c>
      <c r="C111" s="265"/>
      <c r="D111" s="97"/>
      <c r="E111" s="97"/>
      <c r="F111" s="97"/>
      <c r="G111" s="97"/>
      <c r="H111" s="97"/>
      <c r="I111" s="97"/>
      <c r="J111" s="97"/>
      <c r="K111" s="137"/>
      <c r="M111" s="97"/>
      <c r="N111" s="222"/>
      <c r="O111" s="222"/>
      <c r="P111" s="97"/>
      <c r="Q111" s="137"/>
    </row>
    <row r="112" spans="1:17" x14ac:dyDescent="0.25">
      <c r="A112" s="137"/>
      <c r="B112" s="97"/>
      <c r="C112" s="97"/>
      <c r="D112" s="97"/>
      <c r="E112" s="97"/>
      <c r="F112" s="97"/>
      <c r="G112" s="97"/>
      <c r="H112" s="97"/>
      <c r="I112" s="97"/>
      <c r="J112" s="97"/>
      <c r="K112" s="137"/>
      <c r="M112" s="97"/>
      <c r="N112" s="227" t="s">
        <v>86</v>
      </c>
      <c r="O112" s="227"/>
      <c r="P112" s="97"/>
      <c r="Q112" s="137"/>
    </row>
    <row r="113" spans="1:17" x14ac:dyDescent="0.25">
      <c r="A113" s="137"/>
      <c r="B113" s="266" t="s">
        <v>616</v>
      </c>
      <c r="C113" s="266"/>
      <c r="D113" s="266"/>
      <c r="E113" s="266"/>
      <c r="F113" s="266"/>
      <c r="G113" s="266"/>
      <c r="H113" s="266"/>
      <c r="I113" s="266"/>
      <c r="J113" s="97"/>
      <c r="K113" s="137"/>
      <c r="M113" s="97"/>
      <c r="N113" s="227"/>
      <c r="O113" s="227"/>
      <c r="P113" s="97"/>
      <c r="Q113" s="137"/>
    </row>
    <row r="114" spans="1:17" x14ac:dyDescent="0.25">
      <c r="A114" s="137"/>
      <c r="B114" s="97"/>
      <c r="C114" s="250"/>
      <c r="D114" s="251"/>
      <c r="E114" s="251"/>
      <c r="F114" s="251"/>
      <c r="G114" s="252"/>
      <c r="H114" s="97"/>
      <c r="I114" s="97"/>
      <c r="J114" s="97"/>
      <c r="K114" s="137"/>
      <c r="L114" s="20">
        <f>IF(C114="significantly increase adaptation",2, IF(C114="slightly increase adaptation",1, IF(C114="not applicable/no impact",0, IF(C114="slightly decrease adaptation", -1, IF(C114="significantly decrease adaptation", -2, IF(C114="",20,""))))))</f>
        <v>20</v>
      </c>
      <c r="M114" s="97"/>
      <c r="N114" s="229" t="s">
        <v>67</v>
      </c>
      <c r="O114" s="232" t="s">
        <v>68</v>
      </c>
      <c r="P114" s="97"/>
      <c r="Q114" s="137"/>
    </row>
    <row r="115" spans="1:17" x14ac:dyDescent="0.25">
      <c r="A115" s="137"/>
      <c r="B115" s="97"/>
      <c r="C115" s="97"/>
      <c r="D115" s="97"/>
      <c r="E115" s="97"/>
      <c r="F115" s="97"/>
      <c r="G115" s="97"/>
      <c r="H115" s="97"/>
      <c r="I115" s="97"/>
      <c r="J115" s="97"/>
      <c r="K115" s="137"/>
      <c r="M115" s="97"/>
      <c r="N115" s="227" t="s">
        <v>87</v>
      </c>
      <c r="O115" s="227" t="s">
        <v>88</v>
      </c>
      <c r="P115" s="97"/>
      <c r="Q115" s="137"/>
    </row>
    <row r="116" spans="1:17" x14ac:dyDescent="0.25">
      <c r="A116" s="137"/>
      <c r="B116" s="100" t="s">
        <v>607</v>
      </c>
      <c r="C116" s="97"/>
      <c r="D116" s="97"/>
      <c r="E116" s="97"/>
      <c r="F116" s="97"/>
      <c r="G116" s="97"/>
      <c r="H116" s="97"/>
      <c r="I116" s="97"/>
      <c r="J116" s="97"/>
      <c r="K116" s="137"/>
      <c r="M116" s="97"/>
      <c r="N116" s="227" t="s">
        <v>89</v>
      </c>
      <c r="O116" s="227" t="s">
        <v>90</v>
      </c>
      <c r="P116" s="97"/>
      <c r="Q116" s="137"/>
    </row>
    <row r="117" spans="1:17" x14ac:dyDescent="0.25">
      <c r="A117" s="137"/>
      <c r="B117" s="101"/>
      <c r="C117" s="253"/>
      <c r="D117" s="254"/>
      <c r="E117" s="254"/>
      <c r="F117" s="254"/>
      <c r="G117" s="255"/>
      <c r="H117" s="101"/>
      <c r="I117" s="101"/>
      <c r="J117" s="97"/>
      <c r="K117" s="137"/>
      <c r="L117" s="87" t="str">
        <f>IF(C117="yes",2,IF(C117="no",1,"0"))</f>
        <v>0</v>
      </c>
      <c r="M117" s="97"/>
      <c r="N117" s="227" t="s">
        <v>91</v>
      </c>
      <c r="O117" s="227" t="s">
        <v>92</v>
      </c>
      <c r="P117" s="97"/>
      <c r="Q117" s="137"/>
    </row>
    <row r="118" spans="1:17" x14ac:dyDescent="0.25">
      <c r="A118" s="137"/>
      <c r="B118" s="97"/>
      <c r="C118" s="97"/>
      <c r="D118" s="97"/>
      <c r="E118" s="97"/>
      <c r="F118" s="97"/>
      <c r="G118" s="97"/>
      <c r="H118" s="97"/>
      <c r="I118" s="97"/>
      <c r="J118" s="97"/>
      <c r="K118" s="137"/>
      <c r="M118" s="97"/>
      <c r="N118" s="227" t="s">
        <v>93</v>
      </c>
      <c r="O118" s="227" t="s">
        <v>94</v>
      </c>
      <c r="P118" s="97"/>
      <c r="Q118" s="137"/>
    </row>
    <row r="119" spans="1:17" x14ac:dyDescent="0.25">
      <c r="A119" s="137"/>
      <c r="B119" s="256" t="s">
        <v>617</v>
      </c>
      <c r="C119" s="257"/>
      <c r="D119" s="257"/>
      <c r="E119" s="257"/>
      <c r="F119" s="257"/>
      <c r="G119" s="257"/>
      <c r="H119" s="100"/>
      <c r="I119" s="100"/>
      <c r="J119" s="97"/>
      <c r="K119" s="137"/>
      <c r="M119" s="97"/>
      <c r="N119" s="222" t="s">
        <v>95</v>
      </c>
      <c r="O119" s="222"/>
      <c r="P119" s="97"/>
      <c r="Q119" s="137"/>
    </row>
    <row r="120" spans="1:17" x14ac:dyDescent="0.25">
      <c r="A120" s="137"/>
      <c r="B120" s="97"/>
      <c r="C120" s="250"/>
      <c r="D120" s="251"/>
      <c r="E120" s="251"/>
      <c r="F120" s="251"/>
      <c r="G120" s="252"/>
      <c r="H120" s="97"/>
      <c r="I120" s="97"/>
      <c r="J120" s="97"/>
      <c r="K120" s="137"/>
      <c r="L120" s="20">
        <f>IF(C120="yes",2,IF(C120="no",1,IF(L114=0,0,0)))</f>
        <v>0</v>
      </c>
      <c r="M120" s="97"/>
      <c r="N120" s="227"/>
      <c r="O120" s="227"/>
      <c r="P120" s="97"/>
      <c r="Q120" s="137"/>
    </row>
    <row r="121" spans="1:17" ht="15" customHeight="1" x14ac:dyDescent="0.25">
      <c r="A121" s="137"/>
      <c r="B121" s="97"/>
      <c r="C121" s="97"/>
      <c r="D121" s="97"/>
      <c r="E121" s="97"/>
      <c r="F121" s="97"/>
      <c r="G121" s="97"/>
      <c r="H121" s="97"/>
      <c r="I121" s="97"/>
      <c r="J121" s="97"/>
      <c r="K121" s="137"/>
      <c r="L121" s="57">
        <f>IF(C114="",20,((L114*L117)*L120))</f>
        <v>20</v>
      </c>
      <c r="M121" s="97"/>
      <c r="N121" s="227"/>
      <c r="O121" s="222"/>
      <c r="P121" s="97"/>
      <c r="Q121" s="137"/>
    </row>
    <row r="122" spans="1:17" ht="18.75" customHeight="1" x14ac:dyDescent="0.25">
      <c r="A122" s="137"/>
      <c r="B122" s="100" t="s">
        <v>43</v>
      </c>
      <c r="C122" s="100" t="s">
        <v>44</v>
      </c>
      <c r="D122" s="97"/>
      <c r="E122" s="97"/>
      <c r="F122" s="97"/>
      <c r="G122" s="97"/>
      <c r="H122" s="97"/>
      <c r="I122" s="97"/>
      <c r="J122" s="97"/>
      <c r="K122" s="137"/>
      <c r="M122" s="97"/>
      <c r="N122" s="274" t="s">
        <v>45</v>
      </c>
      <c r="O122" s="274"/>
      <c r="P122" s="97"/>
      <c r="Q122" s="137"/>
    </row>
    <row r="123" spans="1:17" ht="43.5" customHeight="1" x14ac:dyDescent="0.25">
      <c r="A123" s="137"/>
      <c r="B123" s="97"/>
      <c r="C123" s="261"/>
      <c r="D123" s="262"/>
      <c r="E123" s="262"/>
      <c r="F123" s="262"/>
      <c r="G123" s="263"/>
      <c r="H123" s="97"/>
      <c r="I123" s="97"/>
      <c r="J123" s="97"/>
      <c r="K123" s="137"/>
      <c r="L123" s="20">
        <f>IF(C123="",0,1)</f>
        <v>0</v>
      </c>
      <c r="M123" s="97"/>
      <c r="N123" s="274"/>
      <c r="O123" s="274"/>
      <c r="P123" s="97"/>
      <c r="Q123" s="137"/>
    </row>
    <row r="124" spans="1:17" ht="15.75" thickBot="1" x14ac:dyDescent="0.3">
      <c r="A124" s="140"/>
      <c r="B124" s="139"/>
      <c r="C124" s="139"/>
      <c r="D124" s="139"/>
      <c r="E124" s="139"/>
      <c r="F124" s="139"/>
      <c r="G124" s="139"/>
      <c r="H124" s="139"/>
      <c r="I124" s="139"/>
      <c r="J124" s="139"/>
      <c r="K124" s="140"/>
      <c r="L124" s="146"/>
      <c r="M124" s="139"/>
      <c r="N124" s="230"/>
      <c r="O124" s="230"/>
      <c r="P124" s="139"/>
      <c r="Q124" s="140"/>
    </row>
    <row r="125" spans="1:17" ht="15.75" thickTop="1" x14ac:dyDescent="0.25">
      <c r="A125" s="137"/>
      <c r="B125" s="97"/>
      <c r="C125" s="97"/>
      <c r="D125" s="97"/>
      <c r="E125" s="97"/>
      <c r="F125" s="97"/>
      <c r="G125" s="97"/>
      <c r="H125" s="97"/>
      <c r="I125" s="97"/>
      <c r="J125" s="97"/>
      <c r="K125" s="137"/>
      <c r="M125" s="97"/>
      <c r="N125" s="229"/>
      <c r="O125" s="227"/>
      <c r="P125" s="97"/>
      <c r="Q125" s="137"/>
    </row>
    <row r="126" spans="1:17" ht="18.600000000000001" customHeight="1" x14ac:dyDescent="0.3">
      <c r="A126" s="137"/>
      <c r="B126" s="98" t="s">
        <v>96</v>
      </c>
      <c r="C126" s="97"/>
      <c r="D126" s="97"/>
      <c r="E126" s="97"/>
      <c r="F126" s="97"/>
      <c r="G126" s="97"/>
      <c r="H126" s="97"/>
      <c r="I126" s="97"/>
      <c r="J126" s="97"/>
      <c r="K126" s="137"/>
      <c r="L126" s="57"/>
      <c r="M126" s="97"/>
      <c r="N126" s="98" t="s">
        <v>22</v>
      </c>
      <c r="O126" s="227"/>
      <c r="P126" s="97"/>
      <c r="Q126" s="137"/>
    </row>
    <row r="127" spans="1:17" ht="93.75" customHeight="1" x14ac:dyDescent="0.25">
      <c r="A127" s="137"/>
      <c r="B127" s="264" t="s">
        <v>97</v>
      </c>
      <c r="C127" s="264"/>
      <c r="D127" s="264"/>
      <c r="E127" s="264"/>
      <c r="F127" s="264"/>
      <c r="G127" s="264"/>
      <c r="H127" s="264"/>
      <c r="I127" s="264"/>
      <c r="J127" s="97"/>
      <c r="K127" s="137"/>
      <c r="M127" s="97"/>
      <c r="N127" s="264" t="s">
        <v>717</v>
      </c>
      <c r="O127" s="264"/>
      <c r="P127" s="97"/>
      <c r="Q127" s="137"/>
    </row>
    <row r="128" spans="1:17" x14ac:dyDescent="0.25">
      <c r="A128" s="137"/>
      <c r="B128" s="265" t="s">
        <v>49</v>
      </c>
      <c r="C128" s="265"/>
      <c r="D128" s="97"/>
      <c r="E128" s="97"/>
      <c r="F128" s="97"/>
      <c r="G128" s="97"/>
      <c r="H128" s="97"/>
      <c r="I128" s="97"/>
      <c r="J128" s="97"/>
      <c r="K128" s="137"/>
      <c r="M128" s="97"/>
      <c r="N128" s="222"/>
      <c r="O128" s="222"/>
      <c r="P128" s="97"/>
      <c r="Q128" s="137"/>
    </row>
    <row r="129" spans="1:17" ht="40.5" customHeight="1" x14ac:dyDescent="0.25">
      <c r="A129" s="137"/>
      <c r="B129" s="97"/>
      <c r="C129" s="97"/>
      <c r="D129" s="97"/>
      <c r="E129" s="97"/>
      <c r="F129" s="97"/>
      <c r="G129" s="97"/>
      <c r="H129" s="97"/>
      <c r="I129" s="97"/>
      <c r="J129" s="97"/>
      <c r="K129" s="137"/>
      <c r="M129" s="97"/>
      <c r="N129" s="264" t="s">
        <v>718</v>
      </c>
      <c r="O129" s="264"/>
      <c r="P129" s="97"/>
      <c r="Q129" s="137"/>
    </row>
    <row r="130" spans="1:17" x14ac:dyDescent="0.25">
      <c r="A130" s="137"/>
      <c r="B130" s="266" t="s">
        <v>716</v>
      </c>
      <c r="C130" s="266"/>
      <c r="D130" s="266"/>
      <c r="E130" s="266"/>
      <c r="F130" s="266"/>
      <c r="G130" s="266"/>
      <c r="H130" s="266"/>
      <c r="I130" s="266"/>
      <c r="J130" s="97"/>
      <c r="K130" s="137"/>
      <c r="M130" s="97"/>
      <c r="N130" s="227"/>
      <c r="O130" s="227"/>
      <c r="P130" s="97"/>
      <c r="Q130" s="137"/>
    </row>
    <row r="131" spans="1:17" x14ac:dyDescent="0.25">
      <c r="A131" s="137"/>
      <c r="B131" s="97"/>
      <c r="C131" s="250"/>
      <c r="D131" s="251"/>
      <c r="E131" s="251"/>
      <c r="F131" s="251"/>
      <c r="G131" s="252"/>
      <c r="H131" s="97"/>
      <c r="I131" s="97"/>
      <c r="J131" s="97"/>
      <c r="K131" s="137"/>
      <c r="L131" s="20">
        <f>IF(C131="significantly decrease energy use",2, IF(C131="slightly decrease energy use",1, IF(C131="not applicable/no impact",0, IF(C131="slightly increase energy use", -1, IF(C131="significantly increase energy use", -2, IF(C131="",20, ""))))))</f>
        <v>20</v>
      </c>
      <c r="M131" s="97"/>
      <c r="N131" s="227" t="s">
        <v>71</v>
      </c>
      <c r="O131" s="227"/>
      <c r="P131" s="97"/>
      <c r="Q131" s="137"/>
    </row>
    <row r="132" spans="1:17" x14ac:dyDescent="0.25">
      <c r="A132" s="137"/>
      <c r="B132" s="97"/>
      <c r="C132" s="97"/>
      <c r="D132" s="97"/>
      <c r="E132" s="97"/>
      <c r="F132" s="97"/>
      <c r="G132" s="97"/>
      <c r="H132" s="97"/>
      <c r="I132" s="97"/>
      <c r="J132" s="97"/>
      <c r="K132" s="137"/>
      <c r="M132" s="97"/>
      <c r="N132" s="227"/>
      <c r="O132" s="227"/>
      <c r="P132" s="97"/>
      <c r="Q132" s="137"/>
    </row>
    <row r="133" spans="1:17" x14ac:dyDescent="0.25">
      <c r="A133" s="137"/>
      <c r="B133" s="100" t="s">
        <v>607</v>
      </c>
      <c r="C133" s="97"/>
      <c r="D133" s="97"/>
      <c r="E133" s="97"/>
      <c r="F133" s="97"/>
      <c r="G133" s="97"/>
      <c r="H133" s="97"/>
      <c r="I133" s="97"/>
      <c r="J133" s="97"/>
      <c r="K133" s="137"/>
      <c r="M133" s="97"/>
      <c r="N133" s="229" t="s">
        <v>99</v>
      </c>
      <c r="O133" s="229" t="s">
        <v>100</v>
      </c>
      <c r="P133" s="97"/>
      <c r="Q133" s="137"/>
    </row>
    <row r="134" spans="1:17" x14ac:dyDescent="0.25">
      <c r="A134" s="137"/>
      <c r="B134" s="101"/>
      <c r="C134" s="253"/>
      <c r="D134" s="254"/>
      <c r="E134" s="254"/>
      <c r="F134" s="254"/>
      <c r="G134" s="255"/>
      <c r="H134" s="101"/>
      <c r="I134" s="101"/>
      <c r="J134" s="97"/>
      <c r="K134" s="137"/>
      <c r="L134" s="87" t="str">
        <f>IF(C134="yes",2,IF(C134="no",1,"0"))</f>
        <v>0</v>
      </c>
      <c r="M134" s="97"/>
      <c r="N134" s="222" t="s">
        <v>101</v>
      </c>
      <c r="O134" s="227" t="s">
        <v>102</v>
      </c>
      <c r="P134" s="97"/>
      <c r="Q134" s="137"/>
    </row>
    <row r="135" spans="1:17" x14ac:dyDescent="0.25">
      <c r="A135" s="137"/>
      <c r="B135" s="97"/>
      <c r="C135" s="97"/>
      <c r="D135" s="97"/>
      <c r="E135" s="97"/>
      <c r="F135" s="97"/>
      <c r="G135" s="97"/>
      <c r="H135" s="97"/>
      <c r="I135" s="97"/>
      <c r="J135" s="97"/>
      <c r="K135" s="137"/>
      <c r="M135" s="97"/>
      <c r="N135" s="222" t="s">
        <v>103</v>
      </c>
      <c r="O135" s="227" t="s">
        <v>104</v>
      </c>
      <c r="P135" s="97"/>
      <c r="Q135" s="137"/>
    </row>
    <row r="136" spans="1:17" x14ac:dyDescent="0.25">
      <c r="A136" s="137"/>
      <c r="B136" s="256" t="s">
        <v>618</v>
      </c>
      <c r="C136" s="257"/>
      <c r="D136" s="257"/>
      <c r="E136" s="257"/>
      <c r="F136" s="257"/>
      <c r="G136" s="257"/>
      <c r="H136" s="100"/>
      <c r="I136" s="100"/>
      <c r="J136" s="97"/>
      <c r="K136" s="137"/>
      <c r="M136" s="97"/>
      <c r="N136" s="222" t="s">
        <v>105</v>
      </c>
      <c r="O136" s="227" t="s">
        <v>106</v>
      </c>
      <c r="P136" s="97"/>
      <c r="Q136" s="137"/>
    </row>
    <row r="137" spans="1:17" x14ac:dyDescent="0.25">
      <c r="A137" s="137"/>
      <c r="B137" s="97"/>
      <c r="C137" s="250"/>
      <c r="D137" s="251"/>
      <c r="E137" s="251"/>
      <c r="F137" s="251"/>
      <c r="G137" s="252"/>
      <c r="H137" s="97"/>
      <c r="I137" s="97"/>
      <c r="J137" s="97"/>
      <c r="K137" s="137"/>
      <c r="L137" s="87" t="str">
        <f>IF(C137="yes",2,IF(C137="no",1,"0"))</f>
        <v>0</v>
      </c>
      <c r="M137" s="97"/>
      <c r="N137" s="222" t="s">
        <v>107</v>
      </c>
      <c r="O137" s="227" t="s">
        <v>108</v>
      </c>
      <c r="P137" s="97"/>
      <c r="Q137" s="137"/>
    </row>
    <row r="138" spans="1:17" ht="15" customHeight="1" x14ac:dyDescent="0.25">
      <c r="A138" s="137"/>
      <c r="B138" s="97"/>
      <c r="C138" s="97"/>
      <c r="D138" s="97"/>
      <c r="E138" s="97"/>
      <c r="F138" s="97"/>
      <c r="G138" s="97"/>
      <c r="H138" s="97"/>
      <c r="I138" s="97"/>
      <c r="J138" s="97"/>
      <c r="K138" s="137"/>
      <c r="L138" s="57">
        <f>IF(C131="",20,((L131*L134)*L137))</f>
        <v>20</v>
      </c>
      <c r="M138" s="97"/>
      <c r="N138" s="222"/>
      <c r="O138" s="222"/>
      <c r="P138" s="97"/>
      <c r="Q138" s="137"/>
    </row>
    <row r="139" spans="1:17" x14ac:dyDescent="0.25">
      <c r="A139" s="137"/>
      <c r="B139" s="100" t="s">
        <v>109</v>
      </c>
      <c r="C139" s="100" t="s">
        <v>44</v>
      </c>
      <c r="D139" s="97"/>
      <c r="E139" s="97"/>
      <c r="F139" s="97"/>
      <c r="G139" s="97"/>
      <c r="H139" s="97"/>
      <c r="I139" s="97"/>
      <c r="J139" s="97"/>
      <c r="K139" s="137"/>
      <c r="M139" s="97"/>
      <c r="N139" s="227"/>
      <c r="O139" s="227"/>
      <c r="P139" s="97"/>
      <c r="Q139" s="137"/>
    </row>
    <row r="140" spans="1:17" ht="44.1" customHeight="1" x14ac:dyDescent="0.25">
      <c r="A140" s="137"/>
      <c r="B140" s="97"/>
      <c r="C140" s="261"/>
      <c r="D140" s="262"/>
      <c r="E140" s="262"/>
      <c r="F140" s="262"/>
      <c r="G140" s="263"/>
      <c r="H140" s="97"/>
      <c r="I140" s="97"/>
      <c r="J140" s="97"/>
      <c r="K140" s="137"/>
      <c r="L140" s="20">
        <f>IF(C140="",0,1)</f>
        <v>0</v>
      </c>
      <c r="M140" s="97"/>
      <c r="N140" s="274" t="s">
        <v>45</v>
      </c>
      <c r="O140" s="274"/>
      <c r="P140" s="97"/>
      <c r="Q140" s="137"/>
    </row>
    <row r="141" spans="1:17" ht="15.75" thickBot="1" x14ac:dyDescent="0.3">
      <c r="A141" s="140"/>
      <c r="B141" s="139"/>
      <c r="C141" s="139"/>
      <c r="D141" s="139"/>
      <c r="E141" s="139"/>
      <c r="F141" s="139"/>
      <c r="G141" s="139"/>
      <c r="H141" s="139"/>
      <c r="I141" s="139"/>
      <c r="J141" s="139"/>
      <c r="K141" s="140"/>
      <c r="L141" s="146"/>
      <c r="M141" s="139"/>
      <c r="N141" s="230"/>
      <c r="O141" s="230"/>
      <c r="P141" s="139"/>
      <c r="Q141" s="140"/>
    </row>
    <row r="142" spans="1:17" ht="15.75" thickTop="1" x14ac:dyDescent="0.25">
      <c r="A142" s="137"/>
      <c r="B142" s="97"/>
      <c r="C142" s="97"/>
      <c r="D142" s="97"/>
      <c r="E142" s="97"/>
      <c r="F142" s="97"/>
      <c r="G142" s="97"/>
      <c r="H142" s="97"/>
      <c r="I142" s="97"/>
      <c r="J142" s="97"/>
      <c r="K142" s="137"/>
      <c r="M142" s="97"/>
      <c r="N142" s="229"/>
      <c r="O142" s="227"/>
      <c r="P142" s="97"/>
      <c r="Q142" s="137"/>
    </row>
    <row r="143" spans="1:17" ht="18.75" customHeight="1" x14ac:dyDescent="0.3">
      <c r="A143" s="137"/>
      <c r="B143" s="98" t="s">
        <v>111</v>
      </c>
      <c r="C143" s="97"/>
      <c r="D143" s="97"/>
      <c r="E143" s="97"/>
      <c r="F143" s="97"/>
      <c r="G143" s="97"/>
      <c r="H143" s="97"/>
      <c r="I143" s="97"/>
      <c r="J143" s="97"/>
      <c r="K143" s="137"/>
      <c r="L143" s="57"/>
      <c r="M143" s="97"/>
      <c r="N143" s="98" t="s">
        <v>22</v>
      </c>
      <c r="O143" s="227"/>
      <c r="P143" s="97"/>
      <c r="Q143" s="137"/>
    </row>
    <row r="144" spans="1:17" ht="173.25" customHeight="1" x14ac:dyDescent="0.25">
      <c r="A144" s="137"/>
      <c r="B144" s="264" t="s">
        <v>657</v>
      </c>
      <c r="C144" s="264"/>
      <c r="D144" s="264"/>
      <c r="E144" s="264"/>
      <c r="F144" s="264"/>
      <c r="G144" s="264"/>
      <c r="H144" s="264"/>
      <c r="I144" s="264"/>
      <c r="J144" s="97"/>
      <c r="K144" s="137"/>
      <c r="M144" s="97"/>
      <c r="N144" s="264" t="s">
        <v>720</v>
      </c>
      <c r="O144" s="264"/>
      <c r="P144" s="97"/>
      <c r="Q144" s="137"/>
    </row>
    <row r="145" spans="1:17" x14ac:dyDescent="0.25">
      <c r="A145" s="137"/>
      <c r="B145" s="265" t="s">
        <v>49</v>
      </c>
      <c r="C145" s="265"/>
      <c r="D145" s="97"/>
      <c r="E145" s="97"/>
      <c r="F145" s="97"/>
      <c r="G145" s="97"/>
      <c r="H145" s="97"/>
      <c r="I145" s="97"/>
      <c r="J145" s="97"/>
      <c r="K145" s="137"/>
      <c r="M145" s="97"/>
      <c r="N145" s="222"/>
      <c r="O145" s="222"/>
      <c r="P145" s="97"/>
      <c r="Q145" s="137"/>
    </row>
    <row r="146" spans="1:17" x14ac:dyDescent="0.25">
      <c r="A146" s="137"/>
      <c r="B146" s="97"/>
      <c r="C146" s="97"/>
      <c r="D146" s="97"/>
      <c r="E146" s="97"/>
      <c r="F146" s="97"/>
      <c r="G146" s="97"/>
      <c r="H146" s="97"/>
      <c r="I146" s="97"/>
      <c r="J146" s="97"/>
      <c r="K146" s="137"/>
      <c r="M146" s="97"/>
      <c r="N146" s="234" t="s">
        <v>71</v>
      </c>
      <c r="O146" s="227"/>
      <c r="P146" s="97"/>
      <c r="Q146" s="137"/>
    </row>
    <row r="147" spans="1:17" x14ac:dyDescent="0.25">
      <c r="A147" s="137"/>
      <c r="B147" s="266" t="s">
        <v>619</v>
      </c>
      <c r="C147" s="266"/>
      <c r="D147" s="266"/>
      <c r="E147" s="266"/>
      <c r="F147" s="266"/>
      <c r="G147" s="266"/>
      <c r="H147" s="266"/>
      <c r="I147" s="266"/>
      <c r="J147" s="97"/>
      <c r="K147" s="137"/>
      <c r="M147" s="97"/>
      <c r="N147" s="229" t="s">
        <v>113</v>
      </c>
      <c r="O147" s="229" t="s">
        <v>114</v>
      </c>
      <c r="P147" s="97"/>
      <c r="Q147" s="137"/>
    </row>
    <row r="148" spans="1:17" x14ac:dyDescent="0.25">
      <c r="A148" s="137"/>
      <c r="B148" s="97"/>
      <c r="C148" s="250"/>
      <c r="D148" s="251"/>
      <c r="E148" s="251"/>
      <c r="F148" s="251"/>
      <c r="G148" s="252"/>
      <c r="H148" s="97"/>
      <c r="I148" s="97"/>
      <c r="J148" s="97"/>
      <c r="K148" s="137"/>
      <c r="L148" s="20">
        <f>IF(C148="Sustainable resources used throughout",2, IF(C148="Sustainable resources used in most places",1, IF(C148="Not Applicable",0, IF(C148="Sustainable resources used in some places", -1, IF(C148="Sustainable resources not considered at all", -2, IF(C148="",20,""))))))</f>
        <v>20</v>
      </c>
      <c r="M148" s="97"/>
      <c r="N148" s="227" t="s">
        <v>115</v>
      </c>
      <c r="O148" s="227" t="s">
        <v>116</v>
      </c>
      <c r="P148" s="97"/>
      <c r="Q148" s="137"/>
    </row>
    <row r="149" spans="1:17" x14ac:dyDescent="0.25">
      <c r="A149" s="137"/>
      <c r="B149" s="97"/>
      <c r="C149" s="97"/>
      <c r="D149" s="97"/>
      <c r="E149" s="97"/>
      <c r="F149" s="97"/>
      <c r="G149" s="97"/>
      <c r="H149" s="97"/>
      <c r="I149" s="97"/>
      <c r="J149" s="97"/>
      <c r="K149" s="137"/>
      <c r="M149" s="97"/>
      <c r="N149" s="227" t="s">
        <v>117</v>
      </c>
      <c r="O149" s="264" t="s">
        <v>658</v>
      </c>
      <c r="P149" s="97"/>
      <c r="Q149" s="137"/>
    </row>
    <row r="150" spans="1:17" x14ac:dyDescent="0.25">
      <c r="A150" s="137"/>
      <c r="B150" s="100" t="s">
        <v>607</v>
      </c>
      <c r="C150" s="97"/>
      <c r="D150" s="97"/>
      <c r="E150" s="97"/>
      <c r="F150" s="97"/>
      <c r="G150" s="97"/>
      <c r="H150" s="97"/>
      <c r="I150" s="97"/>
      <c r="J150" s="97"/>
      <c r="K150" s="137"/>
      <c r="M150" s="97"/>
      <c r="N150" s="227" t="s">
        <v>655</v>
      </c>
      <c r="O150" s="264"/>
      <c r="P150" s="97"/>
      <c r="Q150" s="137"/>
    </row>
    <row r="151" spans="1:17" x14ac:dyDescent="0.25">
      <c r="A151" s="137"/>
      <c r="B151" s="101"/>
      <c r="C151" s="253"/>
      <c r="D151" s="254"/>
      <c r="E151" s="254"/>
      <c r="F151" s="254"/>
      <c r="G151" s="255"/>
      <c r="H151" s="101"/>
      <c r="I151" s="101"/>
      <c r="J151" s="97"/>
      <c r="K151" s="137"/>
      <c r="L151" s="20" t="str">
        <f>IF(C151="yes",2,IF(C151="no",1,IF(L148=0,0,"")))</f>
        <v/>
      </c>
      <c r="M151" s="97"/>
      <c r="N151" s="227" t="s">
        <v>119</v>
      </c>
      <c r="O151" s="227" t="s">
        <v>118</v>
      </c>
      <c r="P151" s="97"/>
      <c r="Q151" s="137"/>
    </row>
    <row r="152" spans="1:17" x14ac:dyDescent="0.25">
      <c r="A152" s="137"/>
      <c r="B152" s="97"/>
      <c r="C152" s="97"/>
      <c r="D152" s="97"/>
      <c r="E152" s="97"/>
      <c r="F152" s="97"/>
      <c r="G152" s="97"/>
      <c r="H152" s="97"/>
      <c r="I152" s="97"/>
      <c r="J152" s="97"/>
      <c r="K152" s="137"/>
      <c r="M152" s="97"/>
      <c r="N152" s="264" t="s">
        <v>656</v>
      </c>
      <c r="O152" s="227" t="s">
        <v>654</v>
      </c>
      <c r="P152" s="97"/>
      <c r="Q152" s="137"/>
    </row>
    <row r="153" spans="1:17" ht="30.75" customHeight="1" x14ac:dyDescent="0.25">
      <c r="A153" s="137"/>
      <c r="B153" s="256" t="s">
        <v>620</v>
      </c>
      <c r="C153" s="257"/>
      <c r="D153" s="257"/>
      <c r="E153" s="257"/>
      <c r="F153" s="257"/>
      <c r="G153" s="257"/>
      <c r="H153" s="100"/>
      <c r="I153" s="100"/>
      <c r="J153" s="97"/>
      <c r="K153" s="137"/>
      <c r="M153" s="97"/>
      <c r="N153" s="264"/>
      <c r="O153" s="227"/>
      <c r="P153" s="97"/>
      <c r="Q153" s="137"/>
    </row>
    <row r="154" spans="1:17" ht="15" customHeight="1" x14ac:dyDescent="0.25">
      <c r="A154" s="137"/>
      <c r="B154" s="97"/>
      <c r="C154" s="250"/>
      <c r="D154" s="251"/>
      <c r="E154" s="251"/>
      <c r="F154" s="251"/>
      <c r="G154" s="252"/>
      <c r="H154" s="97"/>
      <c r="I154" s="97"/>
      <c r="J154" s="97"/>
      <c r="K154" s="137"/>
      <c r="L154" s="20" t="str">
        <f>IF(C154="yes",2,IF(C154="no",1,IF(L148=0,0,"")))</f>
        <v/>
      </c>
      <c r="M154" s="97"/>
      <c r="N154" s="227"/>
      <c r="O154" s="227"/>
      <c r="P154" s="97"/>
      <c r="Q154" s="137"/>
    </row>
    <row r="155" spans="1:17" ht="38.25" customHeight="1" x14ac:dyDescent="0.25">
      <c r="A155" s="137"/>
      <c r="B155" s="97"/>
      <c r="C155" s="97"/>
      <c r="D155" s="97"/>
      <c r="E155" s="97"/>
      <c r="F155" s="97"/>
      <c r="G155" s="97"/>
      <c r="H155" s="97"/>
      <c r="I155" s="97"/>
      <c r="J155" s="97"/>
      <c r="K155" s="137"/>
      <c r="L155" s="57">
        <f>IF(C148="",20,((L148*L151)*L154))</f>
        <v>20</v>
      </c>
      <c r="M155" s="97"/>
      <c r="N155" s="284" t="s">
        <v>713</v>
      </c>
      <c r="O155" s="284"/>
      <c r="P155" s="97"/>
      <c r="Q155" s="137"/>
    </row>
    <row r="156" spans="1:17" ht="15" customHeight="1" x14ac:dyDescent="0.25">
      <c r="A156" s="137"/>
      <c r="B156" s="100" t="s">
        <v>43</v>
      </c>
      <c r="C156" s="100" t="s">
        <v>44</v>
      </c>
      <c r="D156" s="97"/>
      <c r="E156" s="97"/>
      <c r="F156" s="97"/>
      <c r="G156" s="97"/>
      <c r="H156" s="97"/>
      <c r="I156" s="97"/>
      <c r="J156" s="97"/>
      <c r="K156" s="137"/>
      <c r="M156" s="97"/>
      <c r="N156" s="236"/>
      <c r="O156" s="236"/>
      <c r="P156" s="97"/>
      <c r="Q156" s="137"/>
    </row>
    <row r="157" spans="1:17" ht="43.5" customHeight="1" x14ac:dyDescent="0.25">
      <c r="A157" s="137"/>
      <c r="B157" s="97"/>
      <c r="C157" s="261"/>
      <c r="D157" s="262"/>
      <c r="E157" s="262"/>
      <c r="F157" s="262"/>
      <c r="G157" s="263"/>
      <c r="H157" s="97"/>
      <c r="I157" s="97"/>
      <c r="J157" s="97"/>
      <c r="K157" s="137"/>
      <c r="L157" s="20">
        <f>IF(C157="",0,1)</f>
        <v>0</v>
      </c>
      <c r="M157" s="97"/>
      <c r="N157" s="281" t="s">
        <v>675</v>
      </c>
      <c r="O157" s="281"/>
      <c r="P157" s="97"/>
      <c r="Q157" s="137"/>
    </row>
    <row r="158" spans="1:17" ht="27" customHeight="1" thickBot="1" x14ac:dyDescent="0.3">
      <c r="A158" s="140"/>
      <c r="B158" s="139"/>
      <c r="C158" s="139"/>
      <c r="D158" s="139"/>
      <c r="E158" s="139"/>
      <c r="F158" s="139"/>
      <c r="G158" s="139"/>
      <c r="H158" s="139"/>
      <c r="I158" s="139"/>
      <c r="J158" s="139"/>
      <c r="K158" s="140"/>
      <c r="L158" s="146"/>
      <c r="M158" s="139"/>
      <c r="N158" s="283" t="s">
        <v>674</v>
      </c>
      <c r="O158" s="283"/>
      <c r="P158" s="139"/>
      <c r="Q158" s="140"/>
    </row>
    <row r="159" spans="1:17" ht="15.75" thickTop="1" x14ac:dyDescent="0.25">
      <c r="A159" s="137"/>
      <c r="B159" s="97"/>
      <c r="C159" s="97"/>
      <c r="D159" s="97"/>
      <c r="E159" s="97"/>
      <c r="F159" s="97"/>
      <c r="G159" s="97"/>
      <c r="H159" s="97"/>
      <c r="I159" s="97"/>
      <c r="J159" s="97"/>
      <c r="K159" s="137"/>
      <c r="M159" s="97"/>
      <c r="N159" s="229"/>
      <c r="O159" s="227"/>
      <c r="P159" s="97"/>
      <c r="Q159" s="137"/>
    </row>
    <row r="160" spans="1:17" ht="18.75" customHeight="1" x14ac:dyDescent="0.3">
      <c r="A160" s="137"/>
      <c r="B160" s="98" t="s">
        <v>120</v>
      </c>
      <c r="C160" s="97"/>
      <c r="D160" s="97"/>
      <c r="E160" s="97"/>
      <c r="F160" s="97"/>
      <c r="G160" s="97"/>
      <c r="H160" s="97"/>
      <c r="I160" s="97"/>
      <c r="J160" s="97"/>
      <c r="K160" s="137"/>
      <c r="L160" s="57"/>
      <c r="M160" s="97"/>
      <c r="N160" s="98" t="s">
        <v>22</v>
      </c>
      <c r="O160" s="227"/>
      <c r="P160" s="97"/>
      <c r="Q160" s="137"/>
    </row>
    <row r="161" spans="1:24" ht="162" customHeight="1" x14ac:dyDescent="0.25">
      <c r="A161" s="137"/>
      <c r="B161" s="264" t="s">
        <v>659</v>
      </c>
      <c r="C161" s="264"/>
      <c r="D161" s="264"/>
      <c r="E161" s="264"/>
      <c r="F161" s="264"/>
      <c r="G161" s="264"/>
      <c r="H161" s="264"/>
      <c r="I161" s="264"/>
      <c r="J161" s="97"/>
      <c r="K161" s="137"/>
      <c r="M161" s="97"/>
      <c r="N161" s="264" t="s">
        <v>660</v>
      </c>
      <c r="O161" s="264"/>
      <c r="P161" s="97"/>
      <c r="Q161" s="137"/>
      <c r="R161" s="57"/>
      <c r="V161" s="147"/>
      <c r="W161" s="147"/>
    </row>
    <row r="162" spans="1:24" x14ac:dyDescent="0.25">
      <c r="A162" s="137"/>
      <c r="B162" s="265" t="s">
        <v>49</v>
      </c>
      <c r="C162" s="265"/>
      <c r="D162" s="267" t="s">
        <v>26</v>
      </c>
      <c r="E162" s="267"/>
      <c r="F162" s="97"/>
      <c r="G162" s="97"/>
      <c r="H162" s="97"/>
      <c r="I162" s="97"/>
      <c r="J162" s="97"/>
      <c r="K162" s="137"/>
      <c r="M162" s="97"/>
      <c r="N162" s="222"/>
      <c r="O162" s="222"/>
      <c r="P162" s="97"/>
      <c r="Q162" s="137"/>
      <c r="R162" s="259"/>
      <c r="S162" s="259"/>
      <c r="T162" s="259"/>
      <c r="U162" s="148"/>
      <c r="V162" s="149"/>
      <c r="W162" s="149"/>
      <c r="X162" s="149"/>
    </row>
    <row r="163" spans="1:24" ht="30" customHeight="1" x14ac:dyDescent="0.25">
      <c r="A163" s="137"/>
      <c r="B163" s="97"/>
      <c r="C163" s="97"/>
      <c r="D163" s="97"/>
      <c r="E163" s="97"/>
      <c r="F163" s="97"/>
      <c r="G163" s="97"/>
      <c r="H163" s="97"/>
      <c r="I163" s="97"/>
      <c r="J163" s="97"/>
      <c r="K163" s="137"/>
      <c r="M163" s="97"/>
      <c r="N163" s="284" t="s">
        <v>713</v>
      </c>
      <c r="O163" s="284"/>
      <c r="P163" s="97"/>
      <c r="Q163" s="137"/>
      <c r="R163" s="260"/>
      <c r="S163" s="260"/>
      <c r="T163" s="260"/>
      <c r="U163" s="150"/>
    </row>
    <row r="164" spans="1:24" x14ac:dyDescent="0.25">
      <c r="A164" s="137"/>
      <c r="B164" s="266" t="s">
        <v>621</v>
      </c>
      <c r="C164" s="266"/>
      <c r="D164" s="266"/>
      <c r="E164" s="266"/>
      <c r="F164" s="266"/>
      <c r="G164" s="266"/>
      <c r="H164" s="266"/>
      <c r="I164" s="266"/>
      <c r="J164" s="97"/>
      <c r="K164" s="137"/>
      <c r="M164" s="97"/>
      <c r="N164" s="227"/>
      <c r="O164" s="227"/>
      <c r="P164" s="97"/>
      <c r="Q164" s="137"/>
      <c r="U164" s="151"/>
      <c r="V164" s="151"/>
    </row>
    <row r="165" spans="1:24" x14ac:dyDescent="0.25">
      <c r="A165" s="137"/>
      <c r="B165" s="97"/>
      <c r="C165" s="250"/>
      <c r="D165" s="251"/>
      <c r="E165" s="251"/>
      <c r="F165" s="251"/>
      <c r="G165" s="252"/>
      <c r="H165" s="97"/>
      <c r="I165" s="97"/>
      <c r="J165" s="97"/>
      <c r="K165" s="137"/>
      <c r="L165" s="20">
        <f>IF(C165="significantly reduce overall quantities of waste",2, IF(C165="slightly reduce overall quantities of waste",1, IF(C165="not applicable/no impact",0, IF(C165="slightly increase overall quantities of waste", -1, IF(C165="significantly increase overall quantities of waste", -2, IF(C165="",20,""))))))</f>
        <v>20</v>
      </c>
      <c r="M165" s="97"/>
      <c r="N165" s="234" t="s">
        <v>71</v>
      </c>
      <c r="O165" s="227"/>
      <c r="P165" s="97"/>
      <c r="Q165" s="137"/>
    </row>
    <row r="166" spans="1:24" x14ac:dyDescent="0.25">
      <c r="A166" s="137"/>
      <c r="B166" s="97"/>
      <c r="C166" s="97"/>
      <c r="D166" s="97"/>
      <c r="E166" s="97"/>
      <c r="F166" s="97"/>
      <c r="G166" s="97"/>
      <c r="H166" s="97"/>
      <c r="I166" s="97"/>
      <c r="J166" s="97"/>
      <c r="K166" s="137"/>
      <c r="M166" s="97"/>
      <c r="N166" s="227"/>
      <c r="O166" s="227"/>
      <c r="P166" s="97"/>
      <c r="Q166" s="137"/>
    </row>
    <row r="167" spans="1:24" x14ac:dyDescent="0.25">
      <c r="A167" s="137"/>
      <c r="B167" s="100" t="s">
        <v>607</v>
      </c>
      <c r="C167" s="97"/>
      <c r="D167" s="97"/>
      <c r="E167" s="97"/>
      <c r="F167" s="97"/>
      <c r="G167" s="97"/>
      <c r="H167" s="97"/>
      <c r="I167" s="97"/>
      <c r="J167" s="97"/>
      <c r="K167" s="137"/>
      <c r="M167" s="97"/>
      <c r="N167" s="229" t="s">
        <v>640</v>
      </c>
      <c r="O167" s="229" t="s">
        <v>641</v>
      </c>
      <c r="P167" s="97"/>
      <c r="Q167" s="137"/>
    </row>
    <row r="168" spans="1:24" x14ac:dyDescent="0.25">
      <c r="A168" s="137"/>
      <c r="B168" s="101"/>
      <c r="C168" s="253"/>
      <c r="D168" s="254"/>
      <c r="E168" s="254"/>
      <c r="F168" s="254"/>
      <c r="G168" s="255"/>
      <c r="H168" s="101"/>
      <c r="I168" s="101"/>
      <c r="J168" s="97"/>
      <c r="K168" s="137"/>
      <c r="L168" s="20" t="str">
        <f>IF(C168="yes",2,IF(C168="no",1,IF(L165=0,0,"")))</f>
        <v/>
      </c>
      <c r="M168" s="97"/>
      <c r="N168" s="227" t="s">
        <v>121</v>
      </c>
      <c r="O168" s="227" t="s">
        <v>122</v>
      </c>
      <c r="P168" s="97"/>
      <c r="Q168" s="137"/>
    </row>
    <row r="169" spans="1:24" x14ac:dyDescent="0.25">
      <c r="A169" s="137"/>
      <c r="B169" s="97"/>
      <c r="C169" s="97"/>
      <c r="D169" s="97"/>
      <c r="E169" s="97"/>
      <c r="F169" s="97"/>
      <c r="G169" s="97"/>
      <c r="H169" s="97"/>
      <c r="I169" s="97"/>
      <c r="J169" s="97"/>
      <c r="K169" s="137"/>
      <c r="M169" s="97"/>
      <c r="N169" s="227" t="s">
        <v>123</v>
      </c>
      <c r="O169" s="227" t="s">
        <v>124</v>
      </c>
      <c r="P169" s="97"/>
      <c r="Q169" s="137"/>
    </row>
    <row r="170" spans="1:24" x14ac:dyDescent="0.25">
      <c r="A170" s="137"/>
      <c r="B170" s="256" t="s">
        <v>622</v>
      </c>
      <c r="C170" s="257"/>
      <c r="D170" s="257"/>
      <c r="E170" s="257"/>
      <c r="F170" s="257"/>
      <c r="G170" s="257"/>
      <c r="H170" s="100"/>
      <c r="I170" s="100"/>
      <c r="J170" s="97"/>
      <c r="K170" s="137"/>
      <c r="M170" s="97"/>
      <c r="N170" s="227" t="s">
        <v>125</v>
      </c>
      <c r="O170" s="227" t="s">
        <v>642</v>
      </c>
      <c r="P170" s="97"/>
      <c r="Q170" s="137"/>
    </row>
    <row r="171" spans="1:24" x14ac:dyDescent="0.25">
      <c r="A171" s="137"/>
      <c r="B171" s="97"/>
      <c r="C171" s="250"/>
      <c r="D171" s="251"/>
      <c r="E171" s="251"/>
      <c r="F171" s="251"/>
      <c r="G171" s="252"/>
      <c r="H171" s="97"/>
      <c r="I171" s="97"/>
      <c r="J171" s="97"/>
      <c r="K171" s="137"/>
      <c r="L171" s="20" t="str">
        <f>IF(C171="yes",2,IF(C171="no",1,IF(L165=0,0,"")))</f>
        <v/>
      </c>
      <c r="M171" s="97"/>
      <c r="N171" s="227"/>
      <c r="O171" s="227" t="s">
        <v>643</v>
      </c>
      <c r="P171" s="97"/>
      <c r="Q171" s="137"/>
    </row>
    <row r="172" spans="1:24" ht="15" customHeight="1" x14ac:dyDescent="0.25">
      <c r="A172" s="137"/>
      <c r="B172" s="97"/>
      <c r="C172" s="97"/>
      <c r="D172" s="97"/>
      <c r="E172" s="97"/>
      <c r="F172" s="97"/>
      <c r="G172" s="97"/>
      <c r="H172" s="97"/>
      <c r="I172" s="97"/>
      <c r="J172" s="97"/>
      <c r="K172" s="137"/>
      <c r="L172" s="57">
        <f>IF(C165="",20,((L165*L168)*L171))</f>
        <v>20</v>
      </c>
      <c r="M172" s="97"/>
      <c r="N172" s="227"/>
      <c r="O172" s="227" t="s">
        <v>644</v>
      </c>
      <c r="P172" s="97"/>
      <c r="Q172" s="137"/>
    </row>
    <row r="173" spans="1:24" x14ac:dyDescent="0.25">
      <c r="A173" s="137"/>
      <c r="B173" s="100" t="s">
        <v>43</v>
      </c>
      <c r="C173" s="100" t="s">
        <v>44</v>
      </c>
      <c r="D173" s="97"/>
      <c r="E173" s="97"/>
      <c r="F173" s="97"/>
      <c r="G173" s="97"/>
      <c r="H173" s="97"/>
      <c r="I173" s="97"/>
      <c r="J173" s="97"/>
      <c r="K173" s="137"/>
      <c r="M173" s="97"/>
      <c r="N173" s="227"/>
      <c r="O173" s="227"/>
      <c r="P173" s="97"/>
      <c r="Q173" s="137"/>
    </row>
    <row r="174" spans="1:24" ht="44.1" customHeight="1" x14ac:dyDescent="0.25">
      <c r="A174" s="137"/>
      <c r="B174" s="97"/>
      <c r="C174" s="268"/>
      <c r="D174" s="269"/>
      <c r="E174" s="269"/>
      <c r="F174" s="269"/>
      <c r="G174" s="270"/>
      <c r="H174" s="97"/>
      <c r="I174" s="97"/>
      <c r="J174" s="97"/>
      <c r="K174" s="137"/>
      <c r="L174" s="20">
        <f>IF(C174="",0,1)</f>
        <v>0</v>
      </c>
      <c r="M174" s="97"/>
      <c r="N174" s="281" t="s">
        <v>675</v>
      </c>
      <c r="O174" s="281"/>
      <c r="P174" s="97"/>
      <c r="Q174" s="137"/>
    </row>
    <row r="175" spans="1:24" ht="44.1" customHeight="1" x14ac:dyDescent="0.25">
      <c r="A175" s="137"/>
      <c r="B175" s="97"/>
      <c r="C175" s="218"/>
      <c r="D175" s="218"/>
      <c r="E175" s="218"/>
      <c r="F175" s="218"/>
      <c r="G175" s="218"/>
      <c r="H175" s="97"/>
      <c r="I175" s="97"/>
      <c r="J175" s="97"/>
      <c r="K175" s="137"/>
      <c r="L175" s="216"/>
      <c r="M175" s="97"/>
      <c r="N175" s="282" t="s">
        <v>674</v>
      </c>
      <c r="O175" s="282"/>
      <c r="P175" s="97"/>
      <c r="Q175" s="137"/>
    </row>
    <row r="176" spans="1:24" x14ac:dyDescent="0.25">
      <c r="A176" s="137"/>
      <c r="B176" s="97"/>
      <c r="C176" s="97"/>
      <c r="D176" s="97"/>
      <c r="E176" s="97"/>
      <c r="F176" s="97"/>
      <c r="G176" s="97"/>
      <c r="H176" s="97"/>
      <c r="I176" s="97"/>
      <c r="J176" s="97"/>
      <c r="K176" s="137"/>
      <c r="M176" s="97"/>
      <c r="N176" s="217"/>
      <c r="O176" s="217"/>
      <c r="P176" s="97"/>
      <c r="Q176" s="137"/>
    </row>
    <row r="177" spans="1:17" x14ac:dyDescent="0.25">
      <c r="A177" s="137"/>
      <c r="B177" s="137"/>
      <c r="C177" s="137"/>
      <c r="D177" s="137"/>
      <c r="E177" s="137"/>
      <c r="F177" s="137"/>
      <c r="G177" s="137"/>
      <c r="H177" s="137"/>
      <c r="I177" s="137"/>
      <c r="J177" s="137"/>
      <c r="K177" s="137"/>
      <c r="L177" s="137"/>
      <c r="M177" s="137"/>
      <c r="N177" s="226"/>
      <c r="O177" s="226"/>
      <c r="P177" s="137"/>
      <c r="Q177" s="137"/>
    </row>
    <row r="178" spans="1:17" ht="21" x14ac:dyDescent="0.35">
      <c r="A178" s="137"/>
      <c r="B178" s="258" t="s">
        <v>126</v>
      </c>
      <c r="C178" s="258"/>
      <c r="D178" s="258"/>
      <c r="E178" s="258"/>
      <c r="F178" s="258"/>
      <c r="G178" s="258"/>
      <c r="H178" s="258"/>
      <c r="I178" s="258"/>
      <c r="J178" s="258"/>
      <c r="K178" s="258"/>
      <c r="L178" s="258"/>
      <c r="M178" s="258"/>
      <c r="N178" s="258"/>
      <c r="O178" s="258"/>
      <c r="P178" s="258"/>
      <c r="Q178" s="137"/>
    </row>
    <row r="179" spans="1:17" x14ac:dyDescent="0.25">
      <c r="A179" s="137"/>
      <c r="B179" s="137"/>
      <c r="C179" s="137"/>
      <c r="D179" s="137"/>
      <c r="E179" s="137"/>
      <c r="F179" s="137"/>
      <c r="G179" s="137"/>
      <c r="H179" s="137"/>
      <c r="I179" s="137"/>
      <c r="J179" s="137"/>
      <c r="K179" s="137"/>
      <c r="L179" s="137"/>
      <c r="M179" s="137"/>
      <c r="N179" s="226"/>
      <c r="O179" s="226"/>
      <c r="P179" s="137"/>
      <c r="Q179" s="137"/>
    </row>
  </sheetData>
  <mergeCells count="121">
    <mergeCell ref="B170:G170"/>
    <mergeCell ref="C171:G171"/>
    <mergeCell ref="N174:O174"/>
    <mergeCell ref="N175:O175"/>
    <mergeCell ref="N158:O158"/>
    <mergeCell ref="N163:O163"/>
    <mergeCell ref="N155:O155"/>
    <mergeCell ref="N67:N68"/>
    <mergeCell ref="N157:O157"/>
    <mergeCell ref="N152:N153"/>
    <mergeCell ref="O149:O150"/>
    <mergeCell ref="N93:O93"/>
    <mergeCell ref="N110:O110"/>
    <mergeCell ref="N127:O127"/>
    <mergeCell ref="N144:O144"/>
    <mergeCell ref="N161:O161"/>
    <mergeCell ref="N140:O140"/>
    <mergeCell ref="N71:O72"/>
    <mergeCell ref="N106:O107"/>
    <mergeCell ref="N122:O123"/>
    <mergeCell ref="N129:O129"/>
    <mergeCell ref="N87:O89"/>
    <mergeCell ref="N76:O76"/>
    <mergeCell ref="B76:I76"/>
    <mergeCell ref="C97:G97"/>
    <mergeCell ref="C38:G38"/>
    <mergeCell ref="C49:G49"/>
    <mergeCell ref="B51:G51"/>
    <mergeCell ref="C46:G46"/>
    <mergeCell ref="B60:C60"/>
    <mergeCell ref="B45:I45"/>
    <mergeCell ref="C69:G69"/>
    <mergeCell ref="C52:G52"/>
    <mergeCell ref="B59:I59"/>
    <mergeCell ref="B62:I62"/>
    <mergeCell ref="C63:G63"/>
    <mergeCell ref="C66:G66"/>
    <mergeCell ref="B68:G68"/>
    <mergeCell ref="C55:G55"/>
    <mergeCell ref="B96:I96"/>
    <mergeCell ref="N2:O2"/>
    <mergeCell ref="B3:I4"/>
    <mergeCell ref="B8:I8"/>
    <mergeCell ref="B11:G11"/>
    <mergeCell ref="C18:G18"/>
    <mergeCell ref="B9:D9"/>
    <mergeCell ref="C12:G12"/>
    <mergeCell ref="C15:G15"/>
    <mergeCell ref="B17:G17"/>
    <mergeCell ref="B2:I2"/>
    <mergeCell ref="N3:O3"/>
    <mergeCell ref="N8:O8"/>
    <mergeCell ref="N10:O10"/>
    <mergeCell ref="N20:O21"/>
    <mergeCell ref="N36:O37"/>
    <mergeCell ref="C86:G86"/>
    <mergeCell ref="N26:O26"/>
    <mergeCell ref="B85:G85"/>
    <mergeCell ref="C80:G80"/>
    <mergeCell ref="C83:G83"/>
    <mergeCell ref="N61:O61"/>
    <mergeCell ref="B77:C77"/>
    <mergeCell ref="B79:I79"/>
    <mergeCell ref="N52:O53"/>
    <mergeCell ref="C89:G89"/>
    <mergeCell ref="B93:I93"/>
    <mergeCell ref="B94:C94"/>
    <mergeCell ref="C21:G21"/>
    <mergeCell ref="B43:C43"/>
    <mergeCell ref="B25:I25"/>
    <mergeCell ref="B28:I28"/>
    <mergeCell ref="N42:O42"/>
    <mergeCell ref="N25:O25"/>
    <mergeCell ref="C35:G35"/>
    <mergeCell ref="B42:I42"/>
    <mergeCell ref="D26:E26"/>
    <mergeCell ref="B26:C26"/>
    <mergeCell ref="C72:G72"/>
    <mergeCell ref="C29:G29"/>
    <mergeCell ref="C32:G32"/>
    <mergeCell ref="B34:G34"/>
    <mergeCell ref="N59:O59"/>
    <mergeCell ref="N43:O43"/>
    <mergeCell ref="C123:G123"/>
    <mergeCell ref="B127:I127"/>
    <mergeCell ref="B136:G136"/>
    <mergeCell ref="C137:G137"/>
    <mergeCell ref="C134:G134"/>
    <mergeCell ref="B128:C128"/>
    <mergeCell ref="B130:I130"/>
    <mergeCell ref="C131:G131"/>
    <mergeCell ref="C103:G103"/>
    <mergeCell ref="C106:G106"/>
    <mergeCell ref="B110:I110"/>
    <mergeCell ref="B111:C111"/>
    <mergeCell ref="B113:I113"/>
    <mergeCell ref="C114:G114"/>
    <mergeCell ref="C148:G148"/>
    <mergeCell ref="C151:G151"/>
    <mergeCell ref="C117:G117"/>
    <mergeCell ref="B119:G119"/>
    <mergeCell ref="C100:G100"/>
    <mergeCell ref="B102:G102"/>
    <mergeCell ref="B178:P178"/>
    <mergeCell ref="R162:T162"/>
    <mergeCell ref="R163:T163"/>
    <mergeCell ref="C140:G140"/>
    <mergeCell ref="B144:I144"/>
    <mergeCell ref="B145:C145"/>
    <mergeCell ref="B147:I147"/>
    <mergeCell ref="B153:G153"/>
    <mergeCell ref="C154:G154"/>
    <mergeCell ref="C157:G157"/>
    <mergeCell ref="B161:I161"/>
    <mergeCell ref="B162:C162"/>
    <mergeCell ref="D162:E162"/>
    <mergeCell ref="C174:G174"/>
    <mergeCell ref="B164:I164"/>
    <mergeCell ref="C165:G165"/>
    <mergeCell ref="C168:G168"/>
    <mergeCell ref="C120:G120"/>
  </mergeCells>
  <conditionalFormatting sqref="B12:C12">
    <cfRule type="expression" dxfId="84" priority="39">
      <formula>""</formula>
    </cfRule>
    <cfRule type="containsText" dxfId="83" priority="40" operator="containsText" text="&quot;&quot;">
      <formula>NOT(ISERROR(SEARCH("""""",B12)))</formula>
    </cfRule>
  </conditionalFormatting>
  <conditionalFormatting sqref="B29:C29">
    <cfRule type="expression" dxfId="82" priority="37">
      <formula>""</formula>
    </cfRule>
    <cfRule type="containsText" dxfId="81" priority="38" operator="containsText" text="&quot;&quot;">
      <formula>NOT(ISERROR(SEARCH("""""",B29)))</formula>
    </cfRule>
  </conditionalFormatting>
  <conditionalFormatting sqref="B46:C46">
    <cfRule type="expression" dxfId="80" priority="35">
      <formula>""</formula>
    </cfRule>
    <cfRule type="containsText" dxfId="79" priority="36" operator="containsText" text="&quot;&quot;">
      <formula>NOT(ISERROR(SEARCH("""""",B46)))</formula>
    </cfRule>
  </conditionalFormatting>
  <conditionalFormatting sqref="B63:C63">
    <cfRule type="expression" dxfId="78" priority="33">
      <formula>""</formula>
    </cfRule>
    <cfRule type="containsText" dxfId="77" priority="34" operator="containsText" text="&quot;&quot;">
      <formula>NOT(ISERROR(SEARCH("""""",B63)))</formula>
    </cfRule>
  </conditionalFormatting>
  <conditionalFormatting sqref="B114:C114">
    <cfRule type="expression" dxfId="76" priority="23">
      <formula>""</formula>
    </cfRule>
    <cfRule type="containsText" dxfId="75" priority="24" operator="containsText" text="&quot;&quot;">
      <formula>NOT(ISERROR(SEARCH("""""",B114)))</formula>
    </cfRule>
  </conditionalFormatting>
  <conditionalFormatting sqref="B131:C131">
    <cfRule type="expression" dxfId="74" priority="21">
      <formula>""</formula>
    </cfRule>
    <cfRule type="containsText" dxfId="73" priority="22" operator="containsText" text="&quot;&quot;">
      <formula>NOT(ISERROR(SEARCH("""""",B131)))</formula>
    </cfRule>
  </conditionalFormatting>
  <conditionalFormatting sqref="B80:C80">
    <cfRule type="expression" dxfId="72" priority="27">
      <formula>""</formula>
    </cfRule>
    <cfRule type="containsText" dxfId="71" priority="28" operator="containsText" text="&quot;&quot;">
      <formula>NOT(ISERROR(SEARCH("""""",B80)))</formula>
    </cfRule>
  </conditionalFormatting>
  <conditionalFormatting sqref="B97:C97">
    <cfRule type="expression" dxfId="70" priority="25">
      <formula>""</formula>
    </cfRule>
    <cfRule type="containsText" dxfId="69" priority="26" operator="containsText" text="&quot;&quot;">
      <formula>NOT(ISERROR(SEARCH("""""",B97)))</formula>
    </cfRule>
  </conditionalFormatting>
  <conditionalFormatting sqref="B148:C148">
    <cfRule type="expression" dxfId="68" priority="19">
      <formula>""</formula>
    </cfRule>
    <cfRule type="containsText" dxfId="67" priority="20" operator="containsText" text="&quot;&quot;">
      <formula>NOT(ISERROR(SEARCH("""""",B148)))</formula>
    </cfRule>
  </conditionalFormatting>
  <conditionalFormatting sqref="B165:C165">
    <cfRule type="expression" dxfId="66" priority="17">
      <formula>""</formula>
    </cfRule>
    <cfRule type="containsText" dxfId="65" priority="18" operator="containsText" text="&quot;&quot;">
      <formula>NOT(ISERROR(SEARCH("""""",B165)))</formula>
    </cfRule>
  </conditionalFormatting>
  <conditionalFormatting sqref="C15:G15">
    <cfRule type="expression" dxfId="64" priority="14">
      <formula>$C$12="Not applicable/No Impact"</formula>
    </cfRule>
  </conditionalFormatting>
  <conditionalFormatting sqref="C18:G18">
    <cfRule type="expression" dxfId="63" priority="12">
      <formula>$C$12="Not applicable/No Impact"</formula>
    </cfRule>
  </conditionalFormatting>
  <conditionalFormatting sqref="C32:G32 C35:G35">
    <cfRule type="expression" dxfId="62" priority="9">
      <formula>$C$29="Not applicable/No impact"</formula>
    </cfRule>
  </conditionalFormatting>
  <conditionalFormatting sqref="C52:G52 C49:G49">
    <cfRule type="expression" dxfId="61" priority="8">
      <formula>$C$46="Not applicable/No impact"</formula>
    </cfRule>
  </conditionalFormatting>
  <conditionalFormatting sqref="C66:G66 C69:G69">
    <cfRule type="expression" dxfId="60" priority="7">
      <formula>$C$63="Not applicable/No impact"</formula>
    </cfRule>
  </conditionalFormatting>
  <conditionalFormatting sqref="C83:G83 C86:G86">
    <cfRule type="expression" dxfId="59" priority="6">
      <formula>$C$80="Not applicable/No impact"</formula>
    </cfRule>
  </conditionalFormatting>
  <conditionalFormatting sqref="C100:G100 C103:G103">
    <cfRule type="expression" dxfId="58" priority="5">
      <formula>$C$97="Not applicable/No impact"</formula>
    </cfRule>
  </conditionalFormatting>
  <conditionalFormatting sqref="C117:G117 C120:G120">
    <cfRule type="expression" dxfId="57" priority="4">
      <formula>$C$114="Not applicable/No impact"</formula>
    </cfRule>
  </conditionalFormatting>
  <conditionalFormatting sqref="C134:G134 C137:G137">
    <cfRule type="expression" dxfId="56" priority="3">
      <formula>$C$131="Not applicable/No impact"</formula>
    </cfRule>
  </conditionalFormatting>
  <conditionalFormatting sqref="C151:G151 C154:G154">
    <cfRule type="expression" dxfId="55" priority="2">
      <formula>$C$148="Not applicable"</formula>
    </cfRule>
  </conditionalFormatting>
  <conditionalFormatting sqref="C168:G168 C171:G171">
    <cfRule type="expression" dxfId="54" priority="1">
      <formula>$C$165="Not applicable/No impact"</formula>
    </cfRule>
  </conditionalFormatting>
  <dataValidations count="1">
    <dataValidation errorStyle="warning" showInputMessage="1" showErrorMessage="1" error="You must select an option for this question" sqref="B12 B29 B46 B63 B80 B97 B114 B131 B148 B165"/>
  </dataValidations>
  <hyperlinks>
    <hyperlink ref="N175:O175" r:id="rId1" display="Department of Infrastructure Waste Team, see https://www.gov.im/about-the-government/departments/infrastructure/waste-management/ "/>
    <hyperlink ref="N158:O158" r:id="rId2" display="Department of Infrastructure Waste Team, see https://www.gov.im/about-the-government/departments/infrastructure/waste-management/ "/>
  </hyperlinks>
  <pageMargins left="0.7" right="0.7" top="0.75" bottom="0.75" header="0.3" footer="0.3"/>
  <pageSetup orientation="landscape" r:id="rId3"/>
  <drawing r:id="rId4"/>
  <legacyDrawing r:id="rId5"/>
  <extLst>
    <ext xmlns:x14="http://schemas.microsoft.com/office/spreadsheetml/2009/9/main" uri="{CCE6A557-97BC-4b89-ADB6-D9C93CAAB3DF}">
      <x14:dataValidations xmlns:xm="http://schemas.microsoft.com/office/excel/2006/main" count="11">
        <x14:dataValidation type="list" allowBlank="1" showInputMessage="1" showErrorMessage="1">
          <x14:formula1>
            <xm:f>'Drop downs'!$G$7:$G$8</xm:f>
          </x14:formula1>
          <xm:sqref>C32 C171 C15 C35 C49 C52 C66 C69 C83 C86 C100 C103 C117 C120 C134 C137 C151 C154 C168 C18</xm:sqref>
        </x14:dataValidation>
        <x14:dataValidation type="list" errorStyle="warning" showInputMessage="1" showErrorMessage="1" error="You must select an option for this question">
          <x14:formula1>
            <xm:f>'Drop downs'!$I$15:$I$19</xm:f>
          </x14:formula1>
          <xm:sqref>C29:G29</xm:sqref>
        </x14:dataValidation>
        <x14:dataValidation type="list" errorStyle="warning" showInputMessage="1" showErrorMessage="1" error="You must select an option for this question">
          <x14:formula1>
            <xm:f>'Drop downs'!$I$22:$I$26</xm:f>
          </x14:formula1>
          <xm:sqref>C46:G46</xm:sqref>
        </x14:dataValidation>
        <x14:dataValidation type="list" errorStyle="warning" showInputMessage="1" showErrorMessage="1" error="You must select an option for this question">
          <x14:formula1>
            <xm:f>'Drop downs'!$I$29:$I$33</xm:f>
          </x14:formula1>
          <xm:sqref>C63:G63</xm:sqref>
        </x14:dataValidation>
        <x14:dataValidation type="list" errorStyle="warning" showInputMessage="1" showErrorMessage="1" error="You must select an option for this question">
          <x14:formula1>
            <xm:f>'Drop downs'!$I$36:$I$40</xm:f>
          </x14:formula1>
          <xm:sqref>C80:G80</xm:sqref>
        </x14:dataValidation>
        <x14:dataValidation type="list" errorStyle="warning" showInputMessage="1" showErrorMessage="1" error="You must select an option for this question">
          <x14:formula1>
            <xm:f>'Drop downs'!$I$43:$I$47</xm:f>
          </x14:formula1>
          <xm:sqref>C97:G97</xm:sqref>
        </x14:dataValidation>
        <x14:dataValidation type="list" errorStyle="warning" showInputMessage="1" showErrorMessage="1" error="You must select an option for this question">
          <x14:formula1>
            <xm:f>'Drop downs'!$I$50:$I$54</xm:f>
          </x14:formula1>
          <xm:sqref>C114:G114</xm:sqref>
        </x14:dataValidation>
        <x14:dataValidation type="list" errorStyle="warning" showInputMessage="1" showErrorMessage="1" error="You must select an option for this question">
          <x14:formula1>
            <xm:f>'Drop downs'!$I$57:$I$61</xm:f>
          </x14:formula1>
          <xm:sqref>C131:G131</xm:sqref>
        </x14:dataValidation>
        <x14:dataValidation type="list" errorStyle="warning" showInputMessage="1" showErrorMessage="1" error="You must select an option for this question">
          <x14:formula1>
            <xm:f>'Drop downs'!$I$64:$I$68</xm:f>
          </x14:formula1>
          <xm:sqref>C148:G148</xm:sqref>
        </x14:dataValidation>
        <x14:dataValidation type="list" errorStyle="warning" showInputMessage="1" showErrorMessage="1" error="You must select an option for this question">
          <x14:formula1>
            <xm:f>'Drop downs'!$I$71:$I$75</xm:f>
          </x14:formula1>
          <xm:sqref>C165:G165</xm:sqref>
        </x14:dataValidation>
        <x14:dataValidation type="list" errorStyle="warning" showInputMessage="1" error="You must select an option for this question">
          <x14:formula1>
            <xm:f>'Drop downs'!$N$15:$N$19</xm:f>
          </x14:formula1>
          <xm:sqref>C12:G12</xm:sqref>
        </x14:dataValidation>
      </x14:dataValidations>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6"/>
  </sheetPr>
  <dimension ref="A1:W201"/>
  <sheetViews>
    <sheetView topLeftCell="A172" zoomScale="85" zoomScaleNormal="100" workbookViewId="0">
      <selection activeCell="O86" sqref="O85:O86"/>
    </sheetView>
  </sheetViews>
  <sheetFormatPr defaultRowHeight="15" x14ac:dyDescent="0.25"/>
  <cols>
    <col min="1" max="1" width="4.28515625" style="44" customWidth="1"/>
    <col min="2" max="2" width="2.28515625" style="44" customWidth="1"/>
    <col min="3" max="3" width="9.140625" style="44"/>
    <col min="4" max="4" width="12.7109375" style="44" customWidth="1"/>
    <col min="5" max="5" width="13.28515625" style="44" customWidth="1"/>
    <col min="6" max="6" width="17.7109375" style="44" customWidth="1"/>
    <col min="7" max="7" width="20.85546875" style="44" customWidth="1"/>
    <col min="8" max="8" width="7.28515625" style="44" customWidth="1"/>
    <col min="9" max="9" width="7.85546875" style="44" customWidth="1"/>
    <col min="10" max="10" width="2.7109375" style="44" customWidth="1"/>
    <col min="11" max="11" width="2.5703125" style="44" customWidth="1"/>
    <col min="12" max="12" width="7.5703125" style="44" hidden="1" customWidth="1"/>
    <col min="13" max="13" width="3.28515625" style="44" customWidth="1"/>
    <col min="14" max="14" width="52" style="44" customWidth="1"/>
    <col min="15" max="15" width="52.85546875" style="44" customWidth="1"/>
    <col min="16" max="16" width="7.42578125" style="44" customWidth="1"/>
    <col min="17" max="17" width="3.5703125" style="44" customWidth="1"/>
    <col min="18" max="18" width="29.28515625" style="44" customWidth="1"/>
    <col min="19" max="19" width="9.140625" style="44"/>
    <col min="20" max="20" width="17.5703125" style="44" hidden="1" customWidth="1"/>
    <col min="21" max="21" width="10.85546875" style="44" hidden="1" customWidth="1"/>
    <col min="22" max="22" width="0" style="44" hidden="1" customWidth="1"/>
    <col min="23" max="23" width="24.42578125" style="44" hidden="1" customWidth="1"/>
    <col min="24" max="16384" width="9.140625" style="44"/>
  </cols>
  <sheetData>
    <row r="1" spans="1:23" x14ac:dyDescent="0.25">
      <c r="A1" s="90"/>
      <c r="B1" s="90"/>
      <c r="C1" s="90"/>
      <c r="D1" s="90"/>
      <c r="E1" s="90"/>
      <c r="F1" s="90"/>
      <c r="G1" s="90"/>
      <c r="H1" s="90"/>
      <c r="I1" s="90"/>
      <c r="J1" s="90"/>
      <c r="K1" s="90"/>
      <c r="L1" s="90"/>
      <c r="M1" s="90"/>
      <c r="N1" s="90"/>
      <c r="O1" s="90"/>
      <c r="P1" s="90"/>
      <c r="Q1" s="90"/>
    </row>
    <row r="2" spans="1:23" s="129" customFormat="1" ht="21" x14ac:dyDescent="0.35">
      <c r="A2" s="124"/>
      <c r="B2" s="276" t="s">
        <v>127</v>
      </c>
      <c r="C2" s="276"/>
      <c r="D2" s="276"/>
      <c r="E2" s="276"/>
      <c r="F2" s="276"/>
      <c r="G2" s="276"/>
      <c r="H2" s="276"/>
      <c r="I2" s="276"/>
      <c r="J2" s="276"/>
      <c r="K2" s="124"/>
      <c r="L2" s="125" t="s">
        <v>19</v>
      </c>
      <c r="M2" s="276" t="s">
        <v>20</v>
      </c>
      <c r="N2" s="276"/>
      <c r="O2" s="276"/>
      <c r="P2" s="126"/>
      <c r="Q2" s="127"/>
      <c r="R2" s="128"/>
    </row>
    <row r="3" spans="1:23" ht="14.45" customHeight="1" x14ac:dyDescent="0.25">
      <c r="A3" s="90"/>
      <c r="B3" s="291" t="s">
        <v>632</v>
      </c>
      <c r="C3" s="291"/>
      <c r="D3" s="291"/>
      <c r="E3" s="291"/>
      <c r="F3" s="291"/>
      <c r="G3" s="291"/>
      <c r="H3" s="291"/>
      <c r="I3" s="291"/>
      <c r="J3" s="97"/>
      <c r="K3" s="90"/>
      <c r="L3" s="85"/>
      <c r="M3" s="97"/>
      <c r="N3" s="298" t="s">
        <v>624</v>
      </c>
      <c r="O3" s="298"/>
      <c r="P3" s="102"/>
      <c r="Q3" s="95"/>
      <c r="R3" s="86"/>
    </row>
    <row r="4" spans="1:23" ht="30.75" customHeight="1" x14ac:dyDescent="0.25">
      <c r="A4" s="90"/>
      <c r="B4" s="291"/>
      <c r="C4" s="291"/>
      <c r="D4" s="291"/>
      <c r="E4" s="291"/>
      <c r="F4" s="291"/>
      <c r="G4" s="291"/>
      <c r="H4" s="291"/>
      <c r="I4" s="291"/>
      <c r="J4" s="97"/>
      <c r="K4" s="90"/>
      <c r="L4" s="85"/>
      <c r="M4" s="97"/>
      <c r="N4" s="97"/>
      <c r="O4" s="97"/>
      <c r="P4" s="102"/>
      <c r="Q4" s="95"/>
      <c r="R4" s="86"/>
    </row>
    <row r="5" spans="1:23" ht="14.45" customHeight="1" thickBot="1" x14ac:dyDescent="0.3">
      <c r="A5" s="92"/>
      <c r="B5" s="107"/>
      <c r="C5" s="107"/>
      <c r="D5" s="107"/>
      <c r="E5" s="107"/>
      <c r="F5" s="107"/>
      <c r="G5" s="107"/>
      <c r="H5" s="107"/>
      <c r="I5" s="107"/>
      <c r="J5" s="96"/>
      <c r="K5" s="92"/>
      <c r="L5" s="108"/>
      <c r="M5" s="96"/>
      <c r="N5" s="109"/>
      <c r="O5" s="109"/>
      <c r="P5" s="109"/>
      <c r="Q5" s="95"/>
      <c r="R5" s="86"/>
    </row>
    <row r="6" spans="1:23" ht="15.75" thickTop="1" x14ac:dyDescent="0.25">
      <c r="A6" s="90"/>
      <c r="B6" s="97"/>
      <c r="C6" s="97"/>
      <c r="D6" s="97"/>
      <c r="E6" s="97"/>
      <c r="F6" s="97"/>
      <c r="G6" s="97"/>
      <c r="H6" s="97"/>
      <c r="I6" s="97"/>
      <c r="J6" s="97"/>
      <c r="K6" s="90"/>
      <c r="M6" s="97"/>
      <c r="N6" s="97"/>
      <c r="O6" s="97"/>
      <c r="P6" s="97"/>
      <c r="Q6" s="90"/>
    </row>
    <row r="7" spans="1:23" s="114" customFormat="1" ht="18.75" x14ac:dyDescent="0.3">
      <c r="A7" s="112"/>
      <c r="B7" s="98" t="s">
        <v>128</v>
      </c>
      <c r="C7" s="113"/>
      <c r="D7" s="113"/>
      <c r="E7" s="113"/>
      <c r="F7" s="113"/>
      <c r="G7" s="113"/>
      <c r="H7" s="113"/>
      <c r="I7" s="113"/>
      <c r="J7" s="113"/>
      <c r="K7" s="112"/>
      <c r="M7" s="113"/>
      <c r="N7" s="98" t="s">
        <v>22</v>
      </c>
      <c r="O7" s="113"/>
      <c r="P7" s="113"/>
      <c r="Q7" s="112"/>
      <c r="U7" s="114" t="s">
        <v>129</v>
      </c>
    </row>
    <row r="8" spans="1:23" ht="56.25" customHeight="1" x14ac:dyDescent="0.25">
      <c r="A8" s="90"/>
      <c r="B8" s="242" t="s">
        <v>130</v>
      </c>
      <c r="C8" s="242"/>
      <c r="D8" s="242"/>
      <c r="E8" s="242"/>
      <c r="F8" s="242"/>
      <c r="G8" s="242"/>
      <c r="H8" s="242"/>
      <c r="I8" s="242"/>
      <c r="J8" s="97"/>
      <c r="K8" s="90"/>
      <c r="L8" s="44" t="s">
        <v>24</v>
      </c>
      <c r="M8" s="97"/>
      <c r="N8" s="299" t="s">
        <v>131</v>
      </c>
      <c r="O8" s="299"/>
      <c r="P8" s="99"/>
      <c r="Q8" s="94"/>
      <c r="R8" s="63"/>
      <c r="U8" s="44" t="s">
        <v>132</v>
      </c>
      <c r="V8" s="44" t="b">
        <v>0</v>
      </c>
      <c r="W8" s="84" t="e">
        <f>IF(#REF!=TRUE,"Consider for the access and equity question: is the cost prohibitive for most? Are they in accessible locations? Do you need a car to get there?","")</f>
        <v>#REF!</v>
      </c>
    </row>
    <row r="9" spans="1:23" x14ac:dyDescent="0.25">
      <c r="A9" s="90"/>
      <c r="B9" s="265" t="s">
        <v>49</v>
      </c>
      <c r="C9" s="265"/>
      <c r="D9" s="267" t="s">
        <v>26</v>
      </c>
      <c r="E9" s="267"/>
      <c r="F9" s="97"/>
      <c r="G9" s="97"/>
      <c r="H9" s="97"/>
      <c r="I9" s="97"/>
      <c r="J9" s="97"/>
      <c r="K9" s="90"/>
      <c r="M9" s="97"/>
      <c r="N9" s="97"/>
      <c r="O9" s="110" t="str">
        <f>IF(V9=TRUE,"This counts as access to affordable food","")</f>
        <v/>
      </c>
      <c r="P9" s="99"/>
      <c r="Q9" s="94"/>
      <c r="R9" s="63"/>
      <c r="U9" s="44" t="s">
        <v>133</v>
      </c>
      <c r="V9" s="44" t="b">
        <v>0</v>
      </c>
    </row>
    <row r="10" spans="1:23" x14ac:dyDescent="0.25">
      <c r="A10" s="90"/>
      <c r="B10" s="99"/>
      <c r="C10" s="97"/>
      <c r="D10" s="97"/>
      <c r="E10" s="97"/>
      <c r="F10" s="97"/>
      <c r="G10" s="97"/>
      <c r="H10" s="97"/>
      <c r="I10" s="97"/>
      <c r="J10" s="97"/>
      <c r="K10" s="90"/>
      <c r="M10" s="97"/>
      <c r="N10" s="242" t="s">
        <v>27</v>
      </c>
      <c r="O10" s="242"/>
      <c r="P10" s="99"/>
      <c r="Q10" s="90"/>
      <c r="U10" s="44" t="s">
        <v>134</v>
      </c>
      <c r="V10" s="44" t="b">
        <v>0</v>
      </c>
    </row>
    <row r="11" spans="1:23" x14ac:dyDescent="0.25">
      <c r="A11" s="90"/>
      <c r="B11" s="256" t="s">
        <v>135</v>
      </c>
      <c r="C11" s="256"/>
      <c r="D11" s="256"/>
      <c r="E11" s="256"/>
      <c r="F11" s="256"/>
      <c r="G11" s="256"/>
      <c r="H11" s="100"/>
      <c r="I11" s="100"/>
      <c r="J11" s="97"/>
      <c r="K11" s="90"/>
      <c r="M11" s="97"/>
      <c r="N11" s="97"/>
      <c r="O11" s="103"/>
      <c r="P11" s="99"/>
      <c r="Q11" s="90"/>
      <c r="U11" s="44" t="s">
        <v>136</v>
      </c>
      <c r="V11" s="44" t="b">
        <v>0</v>
      </c>
    </row>
    <row r="12" spans="1:23" x14ac:dyDescent="0.25">
      <c r="A12" s="90"/>
      <c r="B12" s="97"/>
      <c r="C12" s="250"/>
      <c r="D12" s="251"/>
      <c r="E12" s="251"/>
      <c r="F12" s="251"/>
      <c r="G12" s="252"/>
      <c r="H12" s="97"/>
      <c r="I12" s="97"/>
      <c r="J12" s="97"/>
      <c r="K12" s="90"/>
      <c r="L12" s="20">
        <f>IF(C12="significantly promote healthy and/or affordable food",2, IF(C12="slightly promote healthy and/or affordable food",1, IF(C12="not applicable/no impact",0, IF(C12="slightly impede healthy and/or affordable food", -1, IF(C12="significantly impede healthy and/or affordable food", -2, IF(C12="",20,""))))))</f>
        <v>20</v>
      </c>
      <c r="M12" s="97"/>
      <c r="N12" s="100" t="s">
        <v>137</v>
      </c>
      <c r="O12" s="104" t="s">
        <v>138</v>
      </c>
      <c r="P12" s="99"/>
      <c r="Q12" s="90"/>
      <c r="U12" s="44" t="s">
        <v>139</v>
      </c>
      <c r="V12" s="44" t="b">
        <v>0</v>
      </c>
    </row>
    <row r="13" spans="1:23" x14ac:dyDescent="0.25">
      <c r="A13" s="90"/>
      <c r="B13" s="97"/>
      <c r="C13" s="97"/>
      <c r="D13" s="97"/>
      <c r="E13" s="97"/>
      <c r="F13" s="97"/>
      <c r="G13" s="97"/>
      <c r="H13" s="97"/>
      <c r="I13" s="97"/>
      <c r="J13" s="97"/>
      <c r="K13" s="90"/>
      <c r="M13" s="97"/>
      <c r="N13" s="97" t="s">
        <v>140</v>
      </c>
      <c r="O13" s="97" t="s">
        <v>141</v>
      </c>
      <c r="P13" s="99"/>
      <c r="Q13" s="90"/>
      <c r="U13" s="44" t="s">
        <v>142</v>
      </c>
      <c r="V13" s="44" t="b">
        <v>0</v>
      </c>
    </row>
    <row r="14" spans="1:23" ht="14.45" customHeight="1" x14ac:dyDescent="0.25">
      <c r="A14" s="90"/>
      <c r="B14" s="100" t="s">
        <v>143</v>
      </c>
      <c r="C14" s="97"/>
      <c r="D14" s="97"/>
      <c r="E14" s="97"/>
      <c r="F14" s="97"/>
      <c r="G14" s="97"/>
      <c r="H14" s="97"/>
      <c r="I14" s="97"/>
      <c r="J14" s="97"/>
      <c r="K14" s="90"/>
      <c r="M14" s="97"/>
      <c r="N14" s="97" t="s">
        <v>144</v>
      </c>
      <c r="O14" s="97" t="s">
        <v>145</v>
      </c>
      <c r="P14" s="99"/>
      <c r="Q14" s="90"/>
      <c r="U14" s="44" t="s">
        <v>146</v>
      </c>
      <c r="V14" s="44" t="b">
        <v>0</v>
      </c>
    </row>
    <row r="15" spans="1:23" ht="15" customHeight="1" x14ac:dyDescent="0.25">
      <c r="A15" s="90"/>
      <c r="B15" s="101"/>
      <c r="C15" s="253"/>
      <c r="D15" s="254"/>
      <c r="E15" s="254"/>
      <c r="F15" s="254"/>
      <c r="G15" s="255"/>
      <c r="H15" s="101"/>
      <c r="I15" s="101"/>
      <c r="J15" s="97"/>
      <c r="K15" s="90"/>
      <c r="L15" s="87" t="str">
        <f>IF(C15="yes",2,IF(C15="no",1,"0"))</f>
        <v>0</v>
      </c>
      <c r="M15" s="97"/>
      <c r="N15" s="97" t="s">
        <v>147</v>
      </c>
      <c r="O15" s="97" t="s">
        <v>148</v>
      </c>
      <c r="P15" s="99"/>
      <c r="Q15" s="90"/>
      <c r="U15" s="44" t="s">
        <v>149</v>
      </c>
      <c r="V15" s="44" t="b">
        <v>0</v>
      </c>
    </row>
    <row r="16" spans="1:23" x14ac:dyDescent="0.25">
      <c r="A16" s="90"/>
      <c r="B16" s="97"/>
      <c r="C16" s="97"/>
      <c r="D16" s="97"/>
      <c r="E16" s="97"/>
      <c r="F16" s="97"/>
      <c r="G16" s="97"/>
      <c r="H16" s="97"/>
      <c r="I16" s="97"/>
      <c r="J16" s="97"/>
      <c r="K16" s="90"/>
      <c r="M16" s="97"/>
      <c r="N16" s="97" t="s">
        <v>150</v>
      </c>
      <c r="O16" s="110"/>
      <c r="P16" s="99"/>
      <c r="Q16" s="90"/>
      <c r="U16" s="44" t="s">
        <v>151</v>
      </c>
      <c r="V16" s="44" t="b">
        <v>0</v>
      </c>
    </row>
    <row r="17" spans="1:22" x14ac:dyDescent="0.25">
      <c r="A17" s="90"/>
      <c r="B17" s="256" t="s">
        <v>152</v>
      </c>
      <c r="C17" s="256"/>
      <c r="D17" s="256"/>
      <c r="E17" s="256"/>
      <c r="F17" s="256"/>
      <c r="G17" s="256"/>
      <c r="H17" s="100"/>
      <c r="I17" s="100"/>
      <c r="J17" s="97"/>
      <c r="K17" s="90"/>
      <c r="M17" s="97"/>
      <c r="N17" s="97"/>
      <c r="O17" s="110" t="str">
        <f>IF(V17=TRUE,"Can community food growing be incorporated?","")</f>
        <v/>
      </c>
      <c r="P17" s="99"/>
      <c r="Q17" s="90"/>
      <c r="U17" s="44" t="s">
        <v>153</v>
      </c>
      <c r="V17" s="44" t="b">
        <v>0</v>
      </c>
    </row>
    <row r="18" spans="1:22" x14ac:dyDescent="0.25">
      <c r="A18" s="90"/>
      <c r="B18" s="101"/>
      <c r="C18" s="253"/>
      <c r="D18" s="254"/>
      <c r="E18" s="254"/>
      <c r="F18" s="254"/>
      <c r="G18" s="255"/>
      <c r="H18" s="97"/>
      <c r="I18" s="97"/>
      <c r="J18" s="97"/>
      <c r="K18" s="90"/>
      <c r="L18" s="87" t="str">
        <f>IF(C18="yes",2,IF(C18="no",1,"0"))</f>
        <v>0</v>
      </c>
      <c r="M18" s="97"/>
      <c r="N18" s="97"/>
      <c r="O18" s="144"/>
      <c r="P18" s="99"/>
      <c r="Q18" s="90"/>
      <c r="U18" s="44" t="s">
        <v>154</v>
      </c>
      <c r="V18" s="44" t="b">
        <v>0</v>
      </c>
    </row>
    <row r="19" spans="1:22" x14ac:dyDescent="0.25">
      <c r="A19" s="90"/>
      <c r="B19" s="97"/>
      <c r="C19" s="97"/>
      <c r="D19" s="97"/>
      <c r="E19" s="97"/>
      <c r="F19" s="97"/>
      <c r="G19" s="97"/>
      <c r="H19" s="97"/>
      <c r="I19" s="97"/>
      <c r="J19" s="97"/>
      <c r="K19" s="90"/>
      <c r="L19" s="57">
        <f>IF(C12="",20,((L12*L15)*L18))</f>
        <v>20</v>
      </c>
      <c r="M19" s="97"/>
      <c r="N19" s="287" t="s">
        <v>45</v>
      </c>
      <c r="O19" s="287"/>
      <c r="P19" s="99"/>
      <c r="Q19" s="90"/>
      <c r="U19" s="44" t="s">
        <v>155</v>
      </c>
      <c r="V19" s="44" t="b">
        <v>0</v>
      </c>
    </row>
    <row r="20" spans="1:22" x14ac:dyDescent="0.25">
      <c r="A20" s="90"/>
      <c r="B20" s="100" t="s">
        <v>43</v>
      </c>
      <c r="C20" s="100" t="s">
        <v>156</v>
      </c>
      <c r="D20" s="97"/>
      <c r="E20" s="97"/>
      <c r="F20" s="97"/>
      <c r="G20" s="97"/>
      <c r="H20" s="97"/>
      <c r="I20" s="97"/>
      <c r="J20" s="97"/>
      <c r="K20" s="90"/>
      <c r="L20" s="57"/>
      <c r="M20" s="97"/>
      <c r="N20" s="287"/>
      <c r="O20" s="287"/>
      <c r="P20" s="99"/>
      <c r="Q20" s="90"/>
    </row>
    <row r="21" spans="1:22" ht="29.45" customHeight="1" x14ac:dyDescent="0.25">
      <c r="A21" s="90"/>
      <c r="B21" s="97"/>
      <c r="C21" s="292"/>
      <c r="D21" s="293"/>
      <c r="E21" s="293"/>
      <c r="F21" s="293"/>
      <c r="G21" s="294"/>
      <c r="H21" s="97"/>
      <c r="I21" s="97"/>
      <c r="J21" s="97"/>
      <c r="K21" s="90"/>
      <c r="L21" s="88">
        <f>IF(C21="",1,0)</f>
        <v>1</v>
      </c>
      <c r="M21" s="97"/>
      <c r="N21" s="264"/>
      <c r="O21" s="264"/>
      <c r="P21" s="99"/>
      <c r="Q21" s="90"/>
    </row>
    <row r="22" spans="1:22" ht="15.75" thickBot="1" x14ac:dyDescent="0.3">
      <c r="A22" s="90"/>
      <c r="B22" s="96"/>
      <c r="C22" s="96"/>
      <c r="D22" s="96"/>
      <c r="E22" s="96"/>
      <c r="F22" s="96"/>
      <c r="G22" s="96"/>
      <c r="H22" s="96"/>
      <c r="I22" s="96"/>
      <c r="J22" s="96"/>
      <c r="K22" s="92"/>
      <c r="L22" s="93"/>
      <c r="M22" s="96"/>
      <c r="N22" s="96"/>
      <c r="O22" s="96"/>
      <c r="P22" s="111"/>
      <c r="Q22" s="90"/>
    </row>
    <row r="23" spans="1:22" ht="15.75" thickTop="1" x14ac:dyDescent="0.25">
      <c r="A23" s="90"/>
      <c r="B23" s="97"/>
      <c r="C23" s="97"/>
      <c r="D23" s="97"/>
      <c r="E23" s="97"/>
      <c r="F23" s="97"/>
      <c r="G23" s="97"/>
      <c r="H23" s="97"/>
      <c r="I23" s="97"/>
      <c r="J23" s="97"/>
      <c r="K23" s="90"/>
      <c r="L23" s="57"/>
      <c r="M23" s="97"/>
      <c r="N23" s="97"/>
      <c r="O23" s="97"/>
      <c r="P23" s="97"/>
      <c r="Q23" s="90"/>
    </row>
    <row r="24" spans="1:22" s="59" customFormat="1" ht="18.75" x14ac:dyDescent="0.3">
      <c r="A24" s="115"/>
      <c r="B24" s="98" t="s">
        <v>157</v>
      </c>
      <c r="C24" s="98"/>
      <c r="D24" s="98"/>
      <c r="E24" s="98"/>
      <c r="F24" s="98"/>
      <c r="G24" s="98"/>
      <c r="H24" s="98"/>
      <c r="I24" s="98"/>
      <c r="J24" s="98"/>
      <c r="K24" s="115"/>
      <c r="M24" s="98"/>
      <c r="N24" s="98" t="s">
        <v>22</v>
      </c>
      <c r="O24" s="98"/>
      <c r="P24" s="98"/>
      <c r="Q24" s="115"/>
    </row>
    <row r="25" spans="1:22" ht="80.25" customHeight="1" x14ac:dyDescent="0.25">
      <c r="A25" s="90"/>
      <c r="B25" s="242" t="s">
        <v>633</v>
      </c>
      <c r="C25" s="242"/>
      <c r="D25" s="242"/>
      <c r="E25" s="242"/>
      <c r="F25" s="242"/>
      <c r="G25" s="242"/>
      <c r="H25" s="242"/>
      <c r="I25" s="242"/>
      <c r="J25" s="97"/>
      <c r="K25" s="90"/>
      <c r="M25" s="97"/>
      <c r="N25" s="242" t="s">
        <v>158</v>
      </c>
      <c r="O25" s="242"/>
      <c r="P25" s="97"/>
      <c r="Q25" s="90"/>
    </row>
    <row r="26" spans="1:22" x14ac:dyDescent="0.25">
      <c r="A26" s="90"/>
      <c r="B26" s="265" t="s">
        <v>49</v>
      </c>
      <c r="C26" s="265"/>
      <c r="D26" s="267" t="s">
        <v>26</v>
      </c>
      <c r="E26" s="267"/>
      <c r="F26" s="97"/>
      <c r="G26" s="97"/>
      <c r="H26" s="97"/>
      <c r="I26" s="97"/>
      <c r="J26" s="97"/>
      <c r="K26" s="90"/>
      <c r="M26" s="97"/>
      <c r="N26" s="242"/>
      <c r="O26" s="242"/>
      <c r="P26" s="97"/>
      <c r="Q26" s="90"/>
    </row>
    <row r="27" spans="1:22" ht="14.1" customHeight="1" x14ac:dyDescent="0.25">
      <c r="A27" s="90"/>
      <c r="B27" s="97"/>
      <c r="C27" s="97"/>
      <c r="D27" s="97"/>
      <c r="E27" s="97"/>
      <c r="F27" s="97"/>
      <c r="G27" s="97"/>
      <c r="H27" s="97"/>
      <c r="I27" s="97"/>
      <c r="J27" s="97"/>
      <c r="K27" s="90"/>
      <c r="M27" s="97"/>
      <c r="N27" s="105" t="s">
        <v>71</v>
      </c>
      <c r="O27" s="97"/>
      <c r="P27" s="97"/>
      <c r="Q27" s="90"/>
    </row>
    <row r="28" spans="1:22" x14ac:dyDescent="0.25">
      <c r="A28" s="90"/>
      <c r="B28" s="266" t="s">
        <v>159</v>
      </c>
      <c r="C28" s="266"/>
      <c r="D28" s="266"/>
      <c r="E28" s="266"/>
      <c r="F28" s="266"/>
      <c r="G28" s="266"/>
      <c r="H28" s="266"/>
      <c r="I28" s="266"/>
      <c r="J28" s="97"/>
      <c r="K28" s="90"/>
      <c r="M28" s="97"/>
      <c r="N28" s="97"/>
      <c r="O28" s="97"/>
      <c r="P28" s="97"/>
      <c r="Q28" s="90"/>
    </row>
    <row r="29" spans="1:22" ht="15" customHeight="1" x14ac:dyDescent="0.25">
      <c r="A29" s="90"/>
      <c r="B29" s="97"/>
      <c r="C29" s="250"/>
      <c r="D29" s="251"/>
      <c r="E29" s="251"/>
      <c r="F29" s="251"/>
      <c r="G29" s="252"/>
      <c r="H29" s="97"/>
      <c r="I29" s="97"/>
      <c r="J29" s="97"/>
      <c r="K29" s="90"/>
      <c r="L29" s="20">
        <f>IF(C29="significantly increase positive health outcomes",2, IF(C29="slightly increase positive health outcomes",1, IF(C29="not applicable/no impact",0, IF(C29="slightly decrease positive health outcomes", -1, IF(C29="significantly decrease positive health outcomes", -2, IF(C29="",20,""))))))</f>
        <v>20</v>
      </c>
      <c r="M29" s="97"/>
      <c r="N29" s="100" t="s">
        <v>161</v>
      </c>
      <c r="O29" s="104" t="s">
        <v>162</v>
      </c>
      <c r="P29" s="97"/>
      <c r="Q29" s="90"/>
    </row>
    <row r="30" spans="1:22" x14ac:dyDescent="0.25">
      <c r="A30" s="90"/>
      <c r="B30" s="97"/>
      <c r="C30" s="97"/>
      <c r="D30" s="97"/>
      <c r="E30" s="97"/>
      <c r="F30" s="97"/>
      <c r="G30" s="97"/>
      <c r="H30" s="97"/>
      <c r="I30" s="97"/>
      <c r="J30" s="97"/>
      <c r="K30" s="90"/>
      <c r="M30" s="97"/>
      <c r="N30" s="97" t="s">
        <v>163</v>
      </c>
      <c r="O30" s="97" t="s">
        <v>164</v>
      </c>
      <c r="P30" s="97"/>
      <c r="Q30" s="90"/>
    </row>
    <row r="31" spans="1:22" x14ac:dyDescent="0.25">
      <c r="A31" s="90"/>
      <c r="B31" s="100" t="s">
        <v>56</v>
      </c>
      <c r="C31" s="97"/>
      <c r="D31" s="97"/>
      <c r="E31" s="97"/>
      <c r="F31" s="97"/>
      <c r="G31" s="97"/>
      <c r="H31" s="97"/>
      <c r="I31" s="97"/>
      <c r="J31" s="97"/>
      <c r="K31" s="90"/>
      <c r="M31" s="97"/>
      <c r="N31" s="97" t="s">
        <v>165</v>
      </c>
      <c r="O31" s="97" t="s">
        <v>166</v>
      </c>
      <c r="P31" s="97"/>
      <c r="Q31" s="90"/>
    </row>
    <row r="32" spans="1:22" ht="14.45" customHeight="1" x14ac:dyDescent="0.25">
      <c r="A32" s="90"/>
      <c r="B32" s="101"/>
      <c r="C32" s="253"/>
      <c r="D32" s="254"/>
      <c r="E32" s="254"/>
      <c r="F32" s="254"/>
      <c r="G32" s="255"/>
      <c r="H32" s="101"/>
      <c r="I32" s="101"/>
      <c r="J32" s="97"/>
      <c r="K32" s="90"/>
      <c r="L32" s="87" t="str">
        <f>IF(C32="yes",2,IF(C32="no",1,"0"))</f>
        <v>0</v>
      </c>
      <c r="M32" s="97"/>
      <c r="N32" s="97" t="s">
        <v>167</v>
      </c>
      <c r="O32" s="97" t="s">
        <v>168</v>
      </c>
      <c r="P32" s="97"/>
      <c r="Q32" s="90"/>
    </row>
    <row r="33" spans="1:17" x14ac:dyDescent="0.25">
      <c r="A33" s="90"/>
      <c r="B33" s="97"/>
      <c r="C33" s="97"/>
      <c r="D33" s="97"/>
      <c r="E33" s="97"/>
      <c r="F33" s="97"/>
      <c r="G33" s="97"/>
      <c r="H33" s="97"/>
      <c r="I33" s="97"/>
      <c r="J33" s="97"/>
      <c r="K33" s="90"/>
      <c r="M33" s="97"/>
      <c r="N33" s="97" t="s">
        <v>169</v>
      </c>
      <c r="O33" s="97" t="s">
        <v>170</v>
      </c>
      <c r="P33" s="97"/>
      <c r="Q33" s="90"/>
    </row>
    <row r="34" spans="1:17" ht="30" x14ac:dyDescent="0.25">
      <c r="A34" s="90"/>
      <c r="B34" s="256" t="s">
        <v>171</v>
      </c>
      <c r="C34" s="257"/>
      <c r="D34" s="257"/>
      <c r="E34" s="257"/>
      <c r="F34" s="257"/>
      <c r="G34" s="257"/>
      <c r="H34" s="100"/>
      <c r="I34" s="100"/>
      <c r="J34" s="97"/>
      <c r="K34" s="90"/>
      <c r="M34" s="97"/>
      <c r="N34" s="101" t="s">
        <v>172</v>
      </c>
      <c r="O34" s="117" t="s">
        <v>652</v>
      </c>
      <c r="P34" s="97"/>
      <c r="Q34" s="90"/>
    </row>
    <row r="35" spans="1:17" x14ac:dyDescent="0.25">
      <c r="A35" s="90"/>
      <c r="B35" s="97"/>
      <c r="C35" s="250"/>
      <c r="D35" s="251"/>
      <c r="E35" s="251"/>
      <c r="F35" s="251"/>
      <c r="G35" s="252"/>
      <c r="H35" s="97"/>
      <c r="I35" s="97"/>
      <c r="J35" s="97"/>
      <c r="K35" s="90"/>
      <c r="L35" s="87" t="str">
        <f>IF(C35="yes",2,IF(C35="no",1,"0"))</f>
        <v>0</v>
      </c>
      <c r="M35" s="97"/>
      <c r="N35" s="97"/>
      <c r="O35" s="97"/>
      <c r="P35" s="97"/>
      <c r="Q35" s="90"/>
    </row>
    <row r="36" spans="1:17" ht="15" customHeight="1" x14ac:dyDescent="0.25">
      <c r="A36" s="90"/>
      <c r="B36" s="97"/>
      <c r="C36" s="97"/>
      <c r="D36" s="97"/>
      <c r="E36" s="97"/>
      <c r="F36" s="97"/>
      <c r="G36" s="97"/>
      <c r="H36" s="97"/>
      <c r="I36" s="97"/>
      <c r="J36" s="97"/>
      <c r="K36" s="90"/>
      <c r="L36" s="57">
        <f>IF(C29="",20,((L29*L32)*L35))</f>
        <v>20</v>
      </c>
      <c r="M36" s="97"/>
      <c r="N36" s="287" t="s">
        <v>639</v>
      </c>
      <c r="O36" s="287"/>
      <c r="P36" s="97"/>
      <c r="Q36" s="90"/>
    </row>
    <row r="37" spans="1:17" x14ac:dyDescent="0.25">
      <c r="A37" s="90"/>
      <c r="B37" s="100" t="s">
        <v>109</v>
      </c>
      <c r="C37" s="100" t="s">
        <v>156</v>
      </c>
      <c r="D37" s="97"/>
      <c r="E37" s="97"/>
      <c r="F37" s="97"/>
      <c r="G37" s="97"/>
      <c r="H37" s="97"/>
      <c r="I37" s="97"/>
      <c r="J37" s="97"/>
      <c r="K37" s="90"/>
      <c r="L37" s="57"/>
      <c r="M37" s="97"/>
      <c r="N37" s="287"/>
      <c r="O37" s="287"/>
      <c r="P37" s="97"/>
      <c r="Q37" s="90"/>
    </row>
    <row r="38" spans="1:17" ht="30" customHeight="1" x14ac:dyDescent="0.25">
      <c r="A38" s="90"/>
      <c r="B38" s="97"/>
      <c r="C38" s="292"/>
      <c r="D38" s="293"/>
      <c r="E38" s="293"/>
      <c r="F38" s="293"/>
      <c r="G38" s="294"/>
      <c r="H38" s="97"/>
      <c r="I38" s="97"/>
      <c r="J38" s="97"/>
      <c r="K38" s="90"/>
      <c r="L38" s="88">
        <f>IF(C38="",1,0)</f>
        <v>1</v>
      </c>
      <c r="M38" s="97"/>
      <c r="N38" s="287"/>
      <c r="O38" s="287"/>
      <c r="P38" s="97"/>
      <c r="Q38" s="90"/>
    </row>
    <row r="39" spans="1:17" ht="15.75" thickBot="1" x14ac:dyDescent="0.3">
      <c r="A39" s="92"/>
      <c r="B39" s="96"/>
      <c r="C39" s="96"/>
      <c r="D39" s="96"/>
      <c r="E39" s="96"/>
      <c r="F39" s="96"/>
      <c r="G39" s="96"/>
      <c r="H39" s="96"/>
      <c r="I39" s="96"/>
      <c r="J39" s="96"/>
      <c r="K39" s="92"/>
      <c r="L39" s="93"/>
      <c r="M39" s="96"/>
      <c r="N39" s="96"/>
      <c r="O39" s="96"/>
      <c r="P39" s="96"/>
      <c r="Q39" s="90"/>
    </row>
    <row r="40" spans="1:17" ht="15.75" thickTop="1" x14ac:dyDescent="0.25">
      <c r="A40" s="90"/>
      <c r="B40" s="97"/>
      <c r="C40" s="97"/>
      <c r="D40" s="97"/>
      <c r="E40" s="97"/>
      <c r="F40" s="97"/>
      <c r="G40" s="97"/>
      <c r="H40" s="97"/>
      <c r="I40" s="97"/>
      <c r="J40" s="97"/>
      <c r="K40" s="90"/>
      <c r="L40" s="57"/>
      <c r="M40" s="97"/>
      <c r="N40" s="97"/>
      <c r="O40" s="97"/>
      <c r="P40" s="97"/>
      <c r="Q40" s="90"/>
    </row>
    <row r="41" spans="1:17" s="114" customFormat="1" ht="18.75" x14ac:dyDescent="0.3">
      <c r="A41" s="112"/>
      <c r="B41" s="98" t="s">
        <v>173</v>
      </c>
      <c r="C41" s="113"/>
      <c r="D41" s="113"/>
      <c r="E41" s="113"/>
      <c r="F41" s="113"/>
      <c r="G41" s="113"/>
      <c r="H41" s="113"/>
      <c r="I41" s="113"/>
      <c r="J41" s="113"/>
      <c r="K41" s="112"/>
      <c r="L41" s="59"/>
      <c r="M41" s="113"/>
      <c r="N41" s="98" t="s">
        <v>22</v>
      </c>
      <c r="O41" s="113"/>
      <c r="P41" s="113"/>
      <c r="Q41" s="112"/>
    </row>
    <row r="42" spans="1:17" ht="95.25" customHeight="1" x14ac:dyDescent="0.25">
      <c r="A42" s="90"/>
      <c r="B42" s="290" t="s">
        <v>174</v>
      </c>
      <c r="C42" s="290"/>
      <c r="D42" s="290"/>
      <c r="E42" s="290"/>
      <c r="F42" s="290"/>
      <c r="G42" s="290"/>
      <c r="H42" s="290"/>
      <c r="I42" s="290"/>
      <c r="J42" s="97"/>
      <c r="K42" s="90"/>
      <c r="M42" s="97"/>
      <c r="N42" s="242" t="s">
        <v>175</v>
      </c>
      <c r="O42" s="242"/>
      <c r="P42" s="97"/>
      <c r="Q42" s="90"/>
    </row>
    <row r="43" spans="1:17" x14ac:dyDescent="0.25">
      <c r="A43" s="90"/>
      <c r="B43" s="265" t="s">
        <v>49</v>
      </c>
      <c r="C43" s="265"/>
      <c r="D43" s="267" t="s">
        <v>26</v>
      </c>
      <c r="E43" s="267"/>
      <c r="F43" s="97"/>
      <c r="G43" s="97"/>
      <c r="H43" s="97"/>
      <c r="I43" s="97"/>
      <c r="J43" s="97"/>
      <c r="K43" s="90"/>
      <c r="M43" s="97"/>
      <c r="N43" s="105" t="s">
        <v>71</v>
      </c>
      <c r="O43" s="97"/>
      <c r="P43" s="97"/>
      <c r="Q43" s="90"/>
    </row>
    <row r="44" spans="1:17" x14ac:dyDescent="0.25">
      <c r="A44" s="90"/>
      <c r="B44" s="97"/>
      <c r="C44" s="97"/>
      <c r="D44" s="97"/>
      <c r="E44" s="97"/>
      <c r="F44" s="97"/>
      <c r="G44" s="97"/>
      <c r="H44" s="97"/>
      <c r="I44" s="97"/>
      <c r="J44" s="97"/>
      <c r="K44" s="90"/>
      <c r="M44" s="97"/>
      <c r="N44" s="97"/>
      <c r="O44" s="97"/>
      <c r="P44" s="97"/>
      <c r="Q44" s="90"/>
    </row>
    <row r="45" spans="1:17" x14ac:dyDescent="0.25">
      <c r="A45" s="90"/>
      <c r="B45" s="266" t="s">
        <v>176</v>
      </c>
      <c r="C45" s="266"/>
      <c r="D45" s="266"/>
      <c r="E45" s="266"/>
      <c r="F45" s="266"/>
      <c r="G45" s="266"/>
      <c r="H45" s="266"/>
      <c r="I45" s="266"/>
      <c r="J45" s="97"/>
      <c r="K45" s="90"/>
      <c r="M45" s="97"/>
      <c r="N45" s="100" t="s">
        <v>177</v>
      </c>
      <c r="O45" s="100" t="s">
        <v>178</v>
      </c>
      <c r="P45" s="97"/>
      <c r="Q45" s="90"/>
    </row>
    <row r="46" spans="1:17" ht="14.45" customHeight="1" x14ac:dyDescent="0.25">
      <c r="A46" s="90"/>
      <c r="B46" s="97"/>
      <c r="C46" s="250"/>
      <c r="D46" s="251"/>
      <c r="E46" s="251"/>
      <c r="F46" s="251"/>
      <c r="G46" s="252"/>
      <c r="H46" s="97"/>
      <c r="I46" s="97"/>
      <c r="J46" s="97"/>
      <c r="K46" s="90"/>
      <c r="L46" s="20">
        <f>IF(C46="Significantly increase the number of or access to quality and/or affordable homes",2, IF(C46="Slightly increase the number of or access to quality and/or affordable homes",1, IF(C46="not applicable/no impact",0, IF(C46="Slightly decrease the number of or access to quality and/or affordable homes", -1, IF(C46="Significantly decrease the number of or access to quality and/or affordable homes", -2, IF(C46="",20,""))))))</f>
        <v>20</v>
      </c>
      <c r="M46" s="97"/>
      <c r="N46" s="97" t="s">
        <v>179</v>
      </c>
      <c r="O46" s="97" t="s">
        <v>180</v>
      </c>
      <c r="P46" s="97"/>
      <c r="Q46" s="90"/>
    </row>
    <row r="47" spans="1:17" x14ac:dyDescent="0.25">
      <c r="A47" s="90"/>
      <c r="B47" s="97"/>
      <c r="C47" s="97"/>
      <c r="D47" s="97"/>
      <c r="E47" s="97"/>
      <c r="F47" s="97"/>
      <c r="G47" s="97"/>
      <c r="H47" s="97"/>
      <c r="I47" s="97"/>
      <c r="J47" s="97"/>
      <c r="K47" s="90"/>
      <c r="M47" s="97"/>
      <c r="N47" s="97" t="s">
        <v>181</v>
      </c>
      <c r="O47" s="97" t="s">
        <v>182</v>
      </c>
      <c r="P47" s="97"/>
      <c r="Q47" s="90"/>
    </row>
    <row r="48" spans="1:17" x14ac:dyDescent="0.25">
      <c r="A48" s="90"/>
      <c r="B48" s="100" t="s">
        <v>56</v>
      </c>
      <c r="C48" s="97"/>
      <c r="D48" s="97"/>
      <c r="E48" s="97"/>
      <c r="F48" s="97"/>
      <c r="G48" s="97"/>
      <c r="H48" s="97"/>
      <c r="I48" s="97"/>
      <c r="J48" s="97"/>
      <c r="K48" s="90"/>
      <c r="M48" s="97"/>
      <c r="N48" s="97" t="s">
        <v>183</v>
      </c>
      <c r="O48" s="97" t="s">
        <v>184</v>
      </c>
      <c r="P48" s="97"/>
      <c r="Q48" s="90"/>
    </row>
    <row r="49" spans="1:17" ht="15.75" customHeight="1" x14ac:dyDescent="0.25">
      <c r="A49" s="90"/>
      <c r="B49" s="101"/>
      <c r="C49" s="253"/>
      <c r="D49" s="254"/>
      <c r="E49" s="254"/>
      <c r="F49" s="254"/>
      <c r="G49" s="255"/>
      <c r="H49" s="101"/>
      <c r="I49" s="101"/>
      <c r="J49" s="97"/>
      <c r="K49" s="90"/>
      <c r="L49" s="87" t="str">
        <f>IF(C49="yes",2,IF(C49="no",1,"0"))</f>
        <v>0</v>
      </c>
      <c r="M49" s="97"/>
      <c r="N49" s="97" t="s">
        <v>185</v>
      </c>
      <c r="O49" s="97" t="s">
        <v>186</v>
      </c>
      <c r="P49" s="97"/>
      <c r="Q49" s="90"/>
    </row>
    <row r="50" spans="1:17" ht="36" customHeight="1" x14ac:dyDescent="0.25">
      <c r="A50" s="90"/>
      <c r="B50" s="97"/>
      <c r="C50" s="97"/>
      <c r="D50" s="97"/>
      <c r="E50" s="97"/>
      <c r="F50" s="97"/>
      <c r="G50" s="97"/>
      <c r="H50" s="97"/>
      <c r="I50" s="97"/>
      <c r="J50" s="97"/>
      <c r="K50" s="90"/>
      <c r="L50" s="89"/>
      <c r="M50" s="97"/>
      <c r="N50" s="117" t="s">
        <v>188</v>
      </c>
      <c r="O50" s="220" t="s">
        <v>189</v>
      </c>
      <c r="P50" s="97"/>
      <c r="Q50" s="90"/>
    </row>
    <row r="51" spans="1:17" ht="18.75" customHeight="1" x14ac:dyDescent="0.25">
      <c r="A51" s="90"/>
      <c r="B51" s="256" t="s">
        <v>187</v>
      </c>
      <c r="C51" s="257"/>
      <c r="D51" s="257"/>
      <c r="E51" s="257"/>
      <c r="F51" s="257"/>
      <c r="G51" s="257"/>
      <c r="H51" s="100"/>
      <c r="I51" s="100"/>
      <c r="J51" s="97"/>
      <c r="K51" s="90"/>
      <c r="L51" s="89"/>
      <c r="M51" s="97"/>
      <c r="N51" s="97"/>
      <c r="O51" s="220"/>
      <c r="P51" s="97"/>
      <c r="Q51" s="90"/>
    </row>
    <row r="52" spans="1:17" ht="14.45" customHeight="1" x14ac:dyDescent="0.25">
      <c r="A52" s="90"/>
      <c r="B52" s="97"/>
      <c r="C52" s="250"/>
      <c r="D52" s="251"/>
      <c r="E52" s="251"/>
      <c r="F52" s="251"/>
      <c r="G52" s="252"/>
      <c r="H52" s="97"/>
      <c r="I52" s="97"/>
      <c r="J52" s="97"/>
      <c r="K52" s="90"/>
      <c r="L52" s="87" t="str">
        <f>IF(C52="yes",2,IF(C52="no",1,"0"))</f>
        <v>0</v>
      </c>
      <c r="M52" s="97"/>
      <c r="N52" s="287" t="s">
        <v>45</v>
      </c>
      <c r="O52" s="287"/>
      <c r="P52" s="97"/>
      <c r="Q52" s="90"/>
    </row>
    <row r="53" spans="1:17" ht="15" customHeight="1" x14ac:dyDescent="0.25">
      <c r="A53" s="90"/>
      <c r="B53" s="97"/>
      <c r="C53" s="97"/>
      <c r="D53" s="97"/>
      <c r="E53" s="97"/>
      <c r="F53" s="97"/>
      <c r="G53" s="97"/>
      <c r="H53" s="97"/>
      <c r="I53" s="97"/>
      <c r="J53" s="97"/>
      <c r="K53" s="90"/>
      <c r="L53" s="57">
        <f>IF(C46="",20,((L46*L49)*L52))</f>
        <v>20</v>
      </c>
      <c r="M53" s="97"/>
      <c r="N53" s="287"/>
      <c r="O53" s="287"/>
      <c r="P53" s="97"/>
      <c r="Q53" s="90"/>
    </row>
    <row r="54" spans="1:17" x14ac:dyDescent="0.25">
      <c r="A54" s="90"/>
      <c r="B54" s="100" t="s">
        <v>109</v>
      </c>
      <c r="C54" s="100" t="s">
        <v>156</v>
      </c>
      <c r="D54" s="97"/>
      <c r="E54" s="97"/>
      <c r="F54" s="97"/>
      <c r="G54" s="97"/>
      <c r="H54" s="97"/>
      <c r="I54" s="97"/>
      <c r="J54" s="97"/>
      <c r="K54" s="90"/>
      <c r="M54" s="97"/>
      <c r="N54" s="97"/>
      <c r="O54" s="97"/>
      <c r="P54" s="97"/>
      <c r="Q54" s="90"/>
    </row>
    <row r="55" spans="1:17" ht="29.45" customHeight="1" x14ac:dyDescent="0.25">
      <c r="A55" s="90"/>
      <c r="B55" s="97"/>
      <c r="C55" s="292"/>
      <c r="D55" s="293"/>
      <c r="E55" s="293"/>
      <c r="F55" s="293"/>
      <c r="G55" s="294"/>
      <c r="H55" s="97"/>
      <c r="I55" s="97"/>
      <c r="J55" s="97"/>
      <c r="K55" s="90"/>
      <c r="L55" s="20">
        <f>IF(C55="",1,0)</f>
        <v>1</v>
      </c>
      <c r="M55" s="97"/>
      <c r="N55" s="97"/>
      <c r="O55" s="97"/>
      <c r="P55" s="97"/>
      <c r="Q55" s="90"/>
    </row>
    <row r="56" spans="1:17" ht="15.75" thickBot="1" x14ac:dyDescent="0.3">
      <c r="A56" s="92"/>
      <c r="B56" s="96"/>
      <c r="C56" s="96"/>
      <c r="D56" s="96"/>
      <c r="E56" s="96"/>
      <c r="F56" s="96"/>
      <c r="G56" s="96"/>
      <c r="H56" s="96"/>
      <c r="I56" s="96"/>
      <c r="J56" s="96"/>
      <c r="K56" s="92"/>
      <c r="L56" s="92"/>
      <c r="M56" s="96"/>
      <c r="N56" s="96"/>
      <c r="O56" s="96"/>
      <c r="P56" s="96"/>
      <c r="Q56" s="90"/>
    </row>
    <row r="57" spans="1:17" ht="15.75" thickTop="1" x14ac:dyDescent="0.25">
      <c r="A57" s="90"/>
      <c r="B57" s="97"/>
      <c r="C57" s="97"/>
      <c r="D57" s="97"/>
      <c r="E57" s="97"/>
      <c r="F57" s="97"/>
      <c r="G57" s="97"/>
      <c r="H57" s="97"/>
      <c r="I57" s="97"/>
      <c r="J57" s="97"/>
      <c r="K57" s="90"/>
      <c r="M57" s="97"/>
      <c r="N57" s="97"/>
      <c r="O57" s="97"/>
      <c r="P57" s="97"/>
      <c r="Q57" s="90"/>
    </row>
    <row r="58" spans="1:17" s="114" customFormat="1" ht="18.75" x14ac:dyDescent="0.3">
      <c r="A58" s="112"/>
      <c r="B58" s="98" t="s">
        <v>190</v>
      </c>
      <c r="C58" s="113"/>
      <c r="D58" s="113"/>
      <c r="E58" s="113"/>
      <c r="F58" s="113"/>
      <c r="G58" s="113"/>
      <c r="H58" s="113"/>
      <c r="I58" s="113"/>
      <c r="J58" s="113"/>
      <c r="K58" s="112"/>
      <c r="L58" s="59"/>
      <c r="M58" s="113"/>
      <c r="N58" s="98" t="s">
        <v>22</v>
      </c>
      <c r="O58" s="113"/>
      <c r="P58" s="113"/>
      <c r="Q58" s="112"/>
    </row>
    <row r="59" spans="1:17" ht="80.25" customHeight="1" x14ac:dyDescent="0.25">
      <c r="A59" s="90"/>
      <c r="B59" s="290" t="s">
        <v>634</v>
      </c>
      <c r="C59" s="290"/>
      <c r="D59" s="290"/>
      <c r="E59" s="290"/>
      <c r="F59" s="290"/>
      <c r="G59" s="290"/>
      <c r="H59" s="290"/>
      <c r="I59" s="290"/>
      <c r="J59" s="97"/>
      <c r="K59" s="90"/>
      <c r="M59" s="97"/>
      <c r="N59" s="290" t="s">
        <v>191</v>
      </c>
      <c r="O59" s="290"/>
      <c r="P59" s="97"/>
      <c r="Q59" s="90"/>
    </row>
    <row r="60" spans="1:17" x14ac:dyDescent="0.25">
      <c r="A60" s="90"/>
      <c r="B60" s="265" t="s">
        <v>49</v>
      </c>
      <c r="C60" s="265"/>
      <c r="D60" s="97"/>
      <c r="E60" s="97"/>
      <c r="F60" s="97"/>
      <c r="G60" s="97"/>
      <c r="H60" s="97"/>
      <c r="I60" s="97"/>
      <c r="J60" s="97"/>
      <c r="K60" s="90"/>
      <c r="M60" s="97"/>
      <c r="N60" s="290"/>
      <c r="O60" s="290"/>
      <c r="P60" s="97"/>
      <c r="Q60" s="90"/>
    </row>
    <row r="61" spans="1:17" x14ac:dyDescent="0.25">
      <c r="A61" s="90"/>
      <c r="B61" s="97"/>
      <c r="C61" s="97"/>
      <c r="D61" s="97"/>
      <c r="E61" s="97"/>
      <c r="F61" s="97"/>
      <c r="G61" s="97"/>
      <c r="H61" s="97"/>
      <c r="I61" s="97"/>
      <c r="J61" s="97"/>
      <c r="K61" s="90"/>
      <c r="M61" s="97"/>
      <c r="N61" s="97"/>
      <c r="O61" s="97"/>
      <c r="P61" s="97"/>
      <c r="Q61" s="90"/>
    </row>
    <row r="62" spans="1:17" x14ac:dyDescent="0.25">
      <c r="A62" s="90"/>
      <c r="B62" s="266" t="s">
        <v>192</v>
      </c>
      <c r="C62" s="266"/>
      <c r="D62" s="266"/>
      <c r="E62" s="266"/>
      <c r="F62" s="266"/>
      <c r="G62" s="266"/>
      <c r="H62" s="266"/>
      <c r="I62" s="266"/>
      <c r="J62" s="97"/>
      <c r="K62" s="90"/>
      <c r="M62" s="97"/>
      <c r="N62" s="97"/>
      <c r="O62" s="97"/>
      <c r="P62" s="97"/>
      <c r="Q62" s="90"/>
    </row>
    <row r="63" spans="1:17" x14ac:dyDescent="0.25">
      <c r="A63" s="90"/>
      <c r="B63" s="97"/>
      <c r="C63" s="250"/>
      <c r="D63" s="251"/>
      <c r="E63" s="251"/>
      <c r="F63" s="251"/>
      <c r="G63" s="252"/>
      <c r="H63" s="97"/>
      <c r="I63" s="97"/>
      <c r="J63" s="97"/>
      <c r="K63" s="90"/>
      <c r="L63" s="20">
        <f>IF(C63="Significantly increase the availability of learning opportunities",2, IF(C63="Slightly increase the availability of learning opportunities",1, IF(C63="not applicable/no impact",0, IF(C63="Slightly decrease the availability of learning opportunities", -1, IF(C63="Significantly decrease the availability of learning opportunities", -2, IF(C63="",20,""))))))</f>
        <v>20</v>
      </c>
      <c r="M63" s="97"/>
      <c r="N63" s="105" t="s">
        <v>71</v>
      </c>
      <c r="O63" s="97"/>
      <c r="P63" s="97"/>
      <c r="Q63" s="90"/>
    </row>
    <row r="64" spans="1:17" x14ac:dyDescent="0.25">
      <c r="A64" s="90"/>
      <c r="B64" s="97"/>
      <c r="C64" s="97"/>
      <c r="D64" s="97"/>
      <c r="E64" s="97"/>
      <c r="F64" s="97"/>
      <c r="G64" s="97"/>
      <c r="H64" s="97"/>
      <c r="I64" s="97"/>
      <c r="J64" s="97"/>
      <c r="K64" s="90"/>
      <c r="M64" s="97"/>
      <c r="N64" s="97"/>
      <c r="O64" s="97"/>
      <c r="P64" s="97"/>
      <c r="Q64" s="90"/>
    </row>
    <row r="65" spans="1:17" x14ac:dyDescent="0.25">
      <c r="A65" s="90"/>
      <c r="B65" s="100" t="s">
        <v>56</v>
      </c>
      <c r="C65" s="97"/>
      <c r="D65" s="97"/>
      <c r="E65" s="97"/>
      <c r="F65" s="97"/>
      <c r="G65" s="97"/>
      <c r="H65" s="97"/>
      <c r="I65" s="97"/>
      <c r="J65" s="97"/>
      <c r="K65" s="90"/>
      <c r="M65" s="97"/>
      <c r="N65" s="100" t="s">
        <v>177</v>
      </c>
      <c r="O65" s="100" t="s">
        <v>178</v>
      </c>
      <c r="P65" s="97"/>
      <c r="Q65" s="90"/>
    </row>
    <row r="66" spans="1:17" x14ac:dyDescent="0.25">
      <c r="A66" s="90"/>
      <c r="B66" s="101"/>
      <c r="C66" s="253"/>
      <c r="D66" s="254"/>
      <c r="E66" s="254"/>
      <c r="F66" s="254"/>
      <c r="G66" s="255"/>
      <c r="H66" s="101"/>
      <c r="I66" s="101"/>
      <c r="J66" s="97"/>
      <c r="K66" s="90"/>
      <c r="L66" s="20" t="str">
        <f>IF(C66="yes",2,IF(C66="no",1,"0"))</f>
        <v>0</v>
      </c>
      <c r="M66" s="97"/>
      <c r="N66" s="97" t="s">
        <v>193</v>
      </c>
      <c r="O66" s="97" t="s">
        <v>194</v>
      </c>
      <c r="P66" s="97"/>
      <c r="Q66" s="90"/>
    </row>
    <row r="67" spans="1:17" x14ac:dyDescent="0.25">
      <c r="A67" s="90"/>
      <c r="B67" s="97"/>
      <c r="C67" s="97"/>
      <c r="D67" s="97"/>
      <c r="E67" s="97"/>
      <c r="F67" s="97"/>
      <c r="G67" s="97"/>
      <c r="H67" s="97"/>
      <c r="I67" s="97"/>
      <c r="J67" s="97"/>
      <c r="K67" s="90"/>
      <c r="M67" s="97"/>
      <c r="N67" s="97" t="s">
        <v>195</v>
      </c>
      <c r="O67" s="97" t="s">
        <v>196</v>
      </c>
      <c r="P67" s="97"/>
      <c r="Q67" s="90"/>
    </row>
    <row r="68" spans="1:17" x14ac:dyDescent="0.25">
      <c r="A68" s="90"/>
      <c r="B68" s="256" t="s">
        <v>197</v>
      </c>
      <c r="C68" s="257"/>
      <c r="D68" s="257"/>
      <c r="E68" s="257"/>
      <c r="F68" s="257"/>
      <c r="G68" s="257"/>
      <c r="H68" s="100"/>
      <c r="I68" s="100"/>
      <c r="J68" s="97"/>
      <c r="K68" s="90"/>
      <c r="M68" s="97"/>
      <c r="N68" s="97" t="s">
        <v>198</v>
      </c>
      <c r="O68" s="97" t="s">
        <v>199</v>
      </c>
      <c r="P68" s="97"/>
      <c r="Q68" s="90"/>
    </row>
    <row r="69" spans="1:17" x14ac:dyDescent="0.25">
      <c r="A69" s="90"/>
      <c r="B69" s="97"/>
      <c r="C69" s="250"/>
      <c r="D69" s="251"/>
      <c r="E69" s="251"/>
      <c r="F69" s="251"/>
      <c r="G69" s="252"/>
      <c r="H69" s="97"/>
      <c r="I69" s="97"/>
      <c r="J69" s="97"/>
      <c r="K69" s="90"/>
      <c r="L69" s="20" t="str">
        <f>IF(C69="yes",2,IF(C69="no",1,"0"))</f>
        <v>0</v>
      </c>
      <c r="M69" s="97"/>
      <c r="N69" s="97"/>
      <c r="O69" s="97"/>
      <c r="P69" s="97"/>
      <c r="Q69" s="90"/>
    </row>
    <row r="70" spans="1:17" x14ac:dyDescent="0.25">
      <c r="A70" s="90"/>
      <c r="B70" s="97"/>
      <c r="C70" s="97"/>
      <c r="D70" s="97"/>
      <c r="E70" s="97"/>
      <c r="F70" s="97"/>
      <c r="G70" s="97"/>
      <c r="H70" s="97"/>
      <c r="I70" s="97"/>
      <c r="J70" s="97"/>
      <c r="K70" s="90"/>
      <c r="L70" s="57">
        <f>IF(C63="",20,((L63*L66)*L69))</f>
        <v>20</v>
      </c>
      <c r="M70" s="97"/>
      <c r="N70" s="97"/>
      <c r="O70" s="97"/>
      <c r="P70" s="97"/>
      <c r="Q70" s="90"/>
    </row>
    <row r="71" spans="1:17" x14ac:dyDescent="0.25">
      <c r="A71" s="90"/>
      <c r="B71" s="100" t="s">
        <v>109</v>
      </c>
      <c r="C71" s="100" t="s">
        <v>156</v>
      </c>
      <c r="D71" s="97"/>
      <c r="E71" s="97"/>
      <c r="F71" s="97"/>
      <c r="G71" s="97"/>
      <c r="H71" s="97"/>
      <c r="I71" s="97"/>
      <c r="J71" s="97"/>
      <c r="K71" s="90"/>
      <c r="M71" s="97"/>
      <c r="N71" s="287" t="s">
        <v>45</v>
      </c>
      <c r="O71" s="287"/>
      <c r="P71" s="97"/>
      <c r="Q71" s="90"/>
    </row>
    <row r="72" spans="1:17" ht="29.1" customHeight="1" x14ac:dyDescent="0.25">
      <c r="A72" s="90"/>
      <c r="B72" s="97"/>
      <c r="C72" s="292"/>
      <c r="D72" s="293"/>
      <c r="E72" s="293"/>
      <c r="F72" s="293"/>
      <c r="G72" s="294"/>
      <c r="H72" s="97"/>
      <c r="I72" s="97"/>
      <c r="J72" s="97"/>
      <c r="K72" s="90"/>
      <c r="L72" s="20">
        <f>IF(C72="",1,0)</f>
        <v>1</v>
      </c>
      <c r="M72" s="97"/>
      <c r="N72" s="287"/>
      <c r="O72" s="287"/>
      <c r="P72" s="97"/>
      <c r="Q72" s="90"/>
    </row>
    <row r="73" spans="1:17" ht="15.75" thickBot="1" x14ac:dyDescent="0.3">
      <c r="A73" s="92"/>
      <c r="B73" s="96"/>
      <c r="C73" s="96"/>
      <c r="D73" s="96"/>
      <c r="E73" s="96"/>
      <c r="F73" s="96"/>
      <c r="G73" s="96"/>
      <c r="H73" s="96"/>
      <c r="I73" s="96"/>
      <c r="J73" s="96"/>
      <c r="K73" s="92"/>
      <c r="L73" s="91"/>
      <c r="M73" s="96"/>
      <c r="N73" s="96"/>
      <c r="O73" s="96"/>
      <c r="P73" s="96"/>
      <c r="Q73" s="90"/>
    </row>
    <row r="74" spans="1:17" ht="3.75" customHeight="1" thickTop="1" x14ac:dyDescent="0.25">
      <c r="A74" s="90"/>
      <c r="B74" s="97"/>
      <c r="C74" s="97"/>
      <c r="D74" s="97"/>
      <c r="E74" s="97"/>
      <c r="F74" s="97"/>
      <c r="G74" s="97"/>
      <c r="H74" s="97"/>
      <c r="I74" s="97"/>
      <c r="J74" s="97"/>
      <c r="K74" s="90"/>
      <c r="M74" s="97"/>
      <c r="N74" s="97"/>
      <c r="O74" s="97"/>
      <c r="P74" s="97"/>
      <c r="Q74" s="90"/>
    </row>
    <row r="75" spans="1:17" ht="3.75" customHeight="1" x14ac:dyDescent="0.25">
      <c r="A75" s="90"/>
      <c r="B75" s="97"/>
      <c r="C75" s="97"/>
      <c r="D75" s="97"/>
      <c r="E75" s="97"/>
      <c r="F75" s="97"/>
      <c r="G75" s="97"/>
      <c r="H75" s="97"/>
      <c r="I75" s="97"/>
      <c r="J75" s="97"/>
      <c r="K75" s="90"/>
      <c r="L75" s="57"/>
      <c r="M75" s="97"/>
      <c r="N75" s="97"/>
      <c r="O75" s="97"/>
      <c r="P75" s="97"/>
      <c r="Q75" s="90"/>
    </row>
    <row r="76" spans="1:17" s="114" customFormat="1" ht="18.75" x14ac:dyDescent="0.3">
      <c r="A76" s="112"/>
      <c r="B76" s="98" t="s">
        <v>200</v>
      </c>
      <c r="C76" s="113"/>
      <c r="D76" s="113"/>
      <c r="E76" s="113"/>
      <c r="F76" s="113"/>
      <c r="G76" s="113"/>
      <c r="H76" s="113"/>
      <c r="I76" s="113"/>
      <c r="J76" s="113"/>
      <c r="K76" s="112"/>
      <c r="L76" s="59"/>
      <c r="M76" s="113"/>
      <c r="N76" s="98" t="s">
        <v>22</v>
      </c>
      <c r="O76" s="113"/>
      <c r="P76" s="113"/>
      <c r="Q76" s="112"/>
    </row>
    <row r="77" spans="1:17" s="118" customFormat="1" ht="82.5" customHeight="1" x14ac:dyDescent="0.25">
      <c r="A77" s="116"/>
      <c r="B77" s="242" t="s">
        <v>201</v>
      </c>
      <c r="C77" s="242"/>
      <c r="D77" s="242"/>
      <c r="E77" s="242"/>
      <c r="F77" s="242"/>
      <c r="G77" s="242"/>
      <c r="H77" s="242"/>
      <c r="I77" s="242"/>
      <c r="J77" s="117"/>
      <c r="K77" s="116"/>
      <c r="M77" s="117"/>
      <c r="N77" s="290" t="s">
        <v>202</v>
      </c>
      <c r="O77" s="290"/>
      <c r="P77" s="117"/>
      <c r="Q77" s="116"/>
    </row>
    <row r="78" spans="1:17" x14ac:dyDescent="0.25">
      <c r="A78" s="90"/>
      <c r="B78" s="265" t="s">
        <v>49</v>
      </c>
      <c r="C78" s="265"/>
      <c r="D78" s="97"/>
      <c r="E78" s="97"/>
      <c r="F78" s="97"/>
      <c r="G78" s="97"/>
      <c r="H78" s="97"/>
      <c r="I78" s="97"/>
      <c r="J78" s="97"/>
      <c r="K78" s="90"/>
      <c r="M78" s="97"/>
      <c r="N78" s="290"/>
      <c r="O78" s="290"/>
      <c r="P78" s="97"/>
      <c r="Q78" s="90"/>
    </row>
    <row r="79" spans="1:17" ht="15.6" customHeight="1" x14ac:dyDescent="0.25">
      <c r="A79" s="90"/>
      <c r="B79" s="97"/>
      <c r="C79" s="97"/>
      <c r="D79" s="97"/>
      <c r="E79" s="97"/>
      <c r="F79" s="97"/>
      <c r="G79" s="97"/>
      <c r="H79" s="97"/>
      <c r="I79" s="97"/>
      <c r="J79" s="97"/>
      <c r="K79" s="90"/>
      <c r="M79" s="97"/>
      <c r="N79" s="105" t="s">
        <v>71</v>
      </c>
      <c r="O79" s="97"/>
      <c r="P79" s="97"/>
      <c r="Q79" s="90"/>
    </row>
    <row r="80" spans="1:17" x14ac:dyDescent="0.25">
      <c r="A80" s="90"/>
      <c r="B80" s="266" t="s">
        <v>203</v>
      </c>
      <c r="C80" s="266"/>
      <c r="D80" s="266"/>
      <c r="E80" s="266"/>
      <c r="F80" s="266"/>
      <c r="G80" s="266"/>
      <c r="H80" s="266"/>
      <c r="I80" s="266"/>
      <c r="J80" s="97"/>
      <c r="K80" s="90"/>
      <c r="M80" s="97"/>
      <c r="N80" s="97"/>
      <c r="O80" s="97"/>
      <c r="P80" s="97"/>
      <c r="Q80" s="90"/>
    </row>
    <row r="81" spans="1:17" ht="15" customHeight="1" x14ac:dyDescent="0.25">
      <c r="A81" s="90"/>
      <c r="B81" s="97"/>
      <c r="C81" s="250"/>
      <c r="D81" s="251"/>
      <c r="E81" s="251"/>
      <c r="F81" s="251"/>
      <c r="G81" s="252"/>
      <c r="H81" s="97"/>
      <c r="I81" s="97"/>
      <c r="J81" s="97"/>
      <c r="K81" s="90"/>
      <c r="L81" s="20">
        <f>IF(C81="Significantly improve facilities, shared spaces, connectivity or resources",2, IF(C81="Slightly improve facilities, shared spaces, connectivity or resources",1, IF(C81="not applicable/no impact",0, IF(C81="Slightly reduce facilities, shared spaces, connectivity or resources", -1, IF(C81="Significantly reduce facilities, shared spaces, connectivity or resources", -2, IF(C81="",20,""))))))</f>
        <v>20</v>
      </c>
      <c r="M81" s="97"/>
      <c r="N81" s="100" t="s">
        <v>177</v>
      </c>
      <c r="O81" s="100" t="s">
        <v>178</v>
      </c>
      <c r="P81" s="97"/>
      <c r="Q81" s="90"/>
    </row>
    <row r="82" spans="1:17" x14ac:dyDescent="0.25">
      <c r="A82" s="90"/>
      <c r="B82" s="97"/>
      <c r="C82" s="97"/>
      <c r="D82" s="97"/>
      <c r="E82" s="97"/>
      <c r="F82" s="97"/>
      <c r="G82" s="97"/>
      <c r="H82" s="97"/>
      <c r="I82" s="97"/>
      <c r="J82" s="97"/>
      <c r="K82" s="90"/>
      <c r="M82" s="97"/>
      <c r="N82" s="97" t="s">
        <v>204</v>
      </c>
      <c r="O82" s="97" t="s">
        <v>205</v>
      </c>
      <c r="P82" s="97"/>
      <c r="Q82" s="90"/>
    </row>
    <row r="83" spans="1:17" x14ac:dyDescent="0.25">
      <c r="A83" s="90"/>
      <c r="B83" s="100" t="s">
        <v>56</v>
      </c>
      <c r="C83" s="97"/>
      <c r="D83" s="97"/>
      <c r="E83" s="97"/>
      <c r="F83" s="97"/>
      <c r="G83" s="97"/>
      <c r="H83" s="97"/>
      <c r="I83" s="97"/>
      <c r="J83" s="97"/>
      <c r="K83" s="90"/>
      <c r="M83" s="97"/>
      <c r="N83" s="97" t="s">
        <v>206</v>
      </c>
      <c r="O83" s="97" t="s">
        <v>207</v>
      </c>
      <c r="P83" s="97"/>
      <c r="Q83" s="90"/>
    </row>
    <row r="84" spans="1:17" x14ac:dyDescent="0.25">
      <c r="A84" s="90"/>
      <c r="B84" s="101"/>
      <c r="C84" s="253"/>
      <c r="D84" s="254"/>
      <c r="E84" s="254"/>
      <c r="F84" s="254"/>
      <c r="G84" s="255"/>
      <c r="H84" s="101"/>
      <c r="I84" s="101"/>
      <c r="J84" s="97"/>
      <c r="K84" s="90"/>
      <c r="L84" s="87" t="str">
        <f>IF(C84="yes",2,IF(C84="no",1,"0"))</f>
        <v>0</v>
      </c>
      <c r="M84" s="97"/>
      <c r="N84" s="97" t="s">
        <v>208</v>
      </c>
      <c r="O84" s="97" t="s">
        <v>652</v>
      </c>
      <c r="P84" s="97"/>
      <c r="Q84" s="90"/>
    </row>
    <row r="85" spans="1:17" x14ac:dyDescent="0.25">
      <c r="A85" s="90"/>
      <c r="B85" s="97"/>
      <c r="C85" s="97"/>
      <c r="D85" s="97"/>
      <c r="E85" s="97"/>
      <c r="F85" s="97"/>
      <c r="G85" s="97"/>
      <c r="H85" s="97"/>
      <c r="I85" s="97"/>
      <c r="J85" s="97"/>
      <c r="K85" s="90"/>
      <c r="M85" s="97"/>
      <c r="N85" s="97" t="s">
        <v>209</v>
      </c>
      <c r="O85" s="97"/>
      <c r="P85" s="97"/>
      <c r="Q85" s="90"/>
    </row>
    <row r="86" spans="1:17" x14ac:dyDescent="0.25">
      <c r="A86" s="90"/>
      <c r="B86" s="256" t="s">
        <v>210</v>
      </c>
      <c r="C86" s="257"/>
      <c r="D86" s="257"/>
      <c r="E86" s="257"/>
      <c r="F86" s="257"/>
      <c r="G86" s="257"/>
      <c r="H86" s="100"/>
      <c r="I86" s="100"/>
      <c r="J86" s="97"/>
      <c r="K86" s="90"/>
      <c r="M86" s="97"/>
      <c r="N86" s="97"/>
      <c r="O86" s="97"/>
      <c r="P86" s="97"/>
      <c r="Q86" s="90"/>
    </row>
    <row r="87" spans="1:17" x14ac:dyDescent="0.25">
      <c r="A87" s="90"/>
      <c r="B87" s="97"/>
      <c r="C87" s="250"/>
      <c r="D87" s="251"/>
      <c r="E87" s="251"/>
      <c r="F87" s="251"/>
      <c r="G87" s="252"/>
      <c r="H87" s="97"/>
      <c r="I87" s="97"/>
      <c r="J87" s="97"/>
      <c r="K87" s="90"/>
      <c r="L87" s="87" t="str">
        <f>IF(C87="yes",2,IF(C87="no",1,"0"))</f>
        <v>0</v>
      </c>
      <c r="M87" s="97"/>
      <c r="N87" s="97"/>
      <c r="O87" s="97"/>
      <c r="P87" s="97"/>
      <c r="Q87" s="90"/>
    </row>
    <row r="88" spans="1:17" x14ac:dyDescent="0.25">
      <c r="A88" s="90"/>
      <c r="B88" s="97"/>
      <c r="C88" s="97"/>
      <c r="D88" s="97"/>
      <c r="E88" s="97"/>
      <c r="F88" s="97"/>
      <c r="G88" s="97"/>
      <c r="H88" s="97"/>
      <c r="I88" s="97"/>
      <c r="J88" s="97"/>
      <c r="K88" s="90"/>
      <c r="L88" s="57">
        <f>IF(C81="",20,((L81*L84)*L87))</f>
        <v>20</v>
      </c>
      <c r="M88" s="97"/>
      <c r="N88" s="287" t="s">
        <v>45</v>
      </c>
      <c r="O88" s="287"/>
      <c r="P88" s="97"/>
      <c r="Q88" s="90"/>
    </row>
    <row r="89" spans="1:17" x14ac:dyDescent="0.25">
      <c r="A89" s="90"/>
      <c r="B89" s="100" t="s">
        <v>109</v>
      </c>
      <c r="C89" s="100" t="s">
        <v>156</v>
      </c>
      <c r="D89" s="97"/>
      <c r="E89" s="97"/>
      <c r="F89" s="97"/>
      <c r="G89" s="97"/>
      <c r="H89" s="97"/>
      <c r="I89" s="97"/>
      <c r="J89" s="97"/>
      <c r="K89" s="90"/>
      <c r="M89" s="97"/>
      <c r="N89" s="287"/>
      <c r="O89" s="287"/>
      <c r="P89" s="97"/>
      <c r="Q89" s="90"/>
    </row>
    <row r="90" spans="1:17" ht="29.1" customHeight="1" x14ac:dyDescent="0.25">
      <c r="A90" s="90"/>
      <c r="B90" s="97"/>
      <c r="C90" s="292"/>
      <c r="D90" s="293"/>
      <c r="E90" s="293"/>
      <c r="F90" s="293"/>
      <c r="G90" s="294"/>
      <c r="H90" s="97"/>
      <c r="I90" s="97"/>
      <c r="J90" s="97"/>
      <c r="K90" s="90"/>
      <c r="L90" s="20">
        <f>IF(C90="",1,0)</f>
        <v>1</v>
      </c>
      <c r="M90" s="97"/>
      <c r="N90" s="97"/>
      <c r="O90" s="97"/>
      <c r="P90" s="97"/>
      <c r="Q90" s="90"/>
    </row>
    <row r="91" spans="1:17" ht="15.75" thickBot="1" x14ac:dyDescent="0.3">
      <c r="A91" s="92"/>
      <c r="B91" s="96"/>
      <c r="C91" s="96"/>
      <c r="D91" s="96"/>
      <c r="E91" s="96"/>
      <c r="F91" s="96"/>
      <c r="G91" s="96"/>
      <c r="H91" s="96"/>
      <c r="I91" s="96"/>
      <c r="J91" s="96"/>
      <c r="K91" s="92"/>
      <c r="L91" s="91"/>
      <c r="M91" s="96"/>
      <c r="N91" s="96"/>
      <c r="O91" s="96"/>
      <c r="P91" s="96"/>
      <c r="Q91" s="90"/>
    </row>
    <row r="92" spans="1:17" ht="4.5" customHeight="1" thickTop="1" x14ac:dyDescent="0.25">
      <c r="A92" s="90"/>
      <c r="B92" s="97"/>
      <c r="C92" s="97"/>
      <c r="D92" s="97"/>
      <c r="E92" s="97"/>
      <c r="F92" s="97"/>
      <c r="G92" s="97"/>
      <c r="H92" s="97"/>
      <c r="I92" s="97"/>
      <c r="J92" s="97"/>
      <c r="K92" s="90"/>
      <c r="M92" s="97"/>
      <c r="N92" s="97"/>
      <c r="O92" s="97"/>
      <c r="P92" s="97"/>
      <c r="Q92" s="90"/>
    </row>
    <row r="93" spans="1:17" ht="3.75" customHeight="1" x14ac:dyDescent="0.25">
      <c r="A93" s="90"/>
      <c r="B93" s="97"/>
      <c r="C93" s="97"/>
      <c r="D93" s="97"/>
      <c r="E93" s="97"/>
      <c r="F93" s="97"/>
      <c r="G93" s="97"/>
      <c r="H93" s="97"/>
      <c r="I93" s="97"/>
      <c r="J93" s="97"/>
      <c r="K93" s="90"/>
      <c r="L93" s="57"/>
      <c r="M93" s="97"/>
      <c r="N93" s="97"/>
      <c r="O93" s="97"/>
      <c r="P93" s="97"/>
      <c r="Q93" s="90"/>
    </row>
    <row r="94" spans="1:17" s="114" customFormat="1" ht="18.75" x14ac:dyDescent="0.3">
      <c r="A94" s="112"/>
      <c r="B94" s="98" t="s">
        <v>211</v>
      </c>
      <c r="C94" s="113"/>
      <c r="D94" s="113"/>
      <c r="E94" s="113"/>
      <c r="F94" s="113"/>
      <c r="G94" s="113"/>
      <c r="H94" s="113"/>
      <c r="I94" s="113"/>
      <c r="J94" s="113"/>
      <c r="K94" s="112"/>
      <c r="L94" s="59"/>
      <c r="M94" s="113"/>
      <c r="N94" s="98" t="s">
        <v>22</v>
      </c>
      <c r="O94" s="113"/>
      <c r="P94" s="113"/>
      <c r="Q94" s="112"/>
    </row>
    <row r="95" spans="1:17" s="118" customFormat="1" ht="81" customHeight="1" x14ac:dyDescent="0.25">
      <c r="A95" s="116"/>
      <c r="B95" s="290" t="s">
        <v>212</v>
      </c>
      <c r="C95" s="290"/>
      <c r="D95" s="290"/>
      <c r="E95" s="290"/>
      <c r="F95" s="290"/>
      <c r="G95" s="290"/>
      <c r="H95" s="290"/>
      <c r="I95" s="290"/>
      <c r="J95" s="117"/>
      <c r="K95" s="116"/>
      <c r="M95" s="117"/>
      <c r="N95" s="290" t="s">
        <v>213</v>
      </c>
      <c r="O95" s="290"/>
      <c r="P95" s="117"/>
      <c r="Q95" s="116"/>
    </row>
    <row r="96" spans="1:17" x14ac:dyDescent="0.25">
      <c r="A96" s="90"/>
      <c r="B96" s="265" t="s">
        <v>49</v>
      </c>
      <c r="C96" s="265"/>
      <c r="D96" s="97"/>
      <c r="E96" s="97"/>
      <c r="F96" s="97"/>
      <c r="G96" s="97"/>
      <c r="H96" s="97"/>
      <c r="I96" s="97"/>
      <c r="J96" s="97"/>
      <c r="K96" s="90"/>
      <c r="M96" s="97"/>
      <c r="N96" s="290"/>
      <c r="O96" s="290"/>
      <c r="P96" s="97"/>
      <c r="Q96" s="90"/>
    </row>
    <row r="97" spans="1:17" x14ac:dyDescent="0.25">
      <c r="A97" s="90"/>
      <c r="B97" s="97"/>
      <c r="C97" s="97"/>
      <c r="D97" s="97"/>
      <c r="E97" s="97"/>
      <c r="F97" s="97"/>
      <c r="G97" s="97"/>
      <c r="H97" s="97"/>
      <c r="I97" s="97"/>
      <c r="J97" s="97"/>
      <c r="K97" s="90"/>
      <c r="M97" s="97"/>
      <c r="N97" s="290"/>
      <c r="O97" s="290"/>
      <c r="P97" s="97"/>
      <c r="Q97" s="90"/>
    </row>
    <row r="98" spans="1:17" x14ac:dyDescent="0.25">
      <c r="A98" s="90"/>
      <c r="B98" s="266" t="s">
        <v>214</v>
      </c>
      <c r="C98" s="266"/>
      <c r="D98" s="266"/>
      <c r="E98" s="266"/>
      <c r="F98" s="266"/>
      <c r="G98" s="266"/>
      <c r="H98" s="266"/>
      <c r="I98" s="266"/>
      <c r="J98" s="97"/>
      <c r="K98" s="90"/>
      <c r="M98" s="97"/>
      <c r="N98" s="97"/>
      <c r="O98" s="97"/>
      <c r="P98" s="97"/>
      <c r="Q98" s="90"/>
    </row>
    <row r="99" spans="1:17" x14ac:dyDescent="0.25">
      <c r="A99" s="90"/>
      <c r="B99" s="97"/>
      <c r="C99" s="250"/>
      <c r="D99" s="251"/>
      <c r="E99" s="251"/>
      <c r="F99" s="251"/>
      <c r="G99" s="252"/>
      <c r="H99" s="97"/>
      <c r="I99" s="97"/>
      <c r="J99" s="97"/>
      <c r="K99" s="90"/>
      <c r="L99" s="20">
        <f>IF(C99="Significantly increase social or cultural resources or support",2, IF(C99="Slightly increase social or cultural resources or support",1, IF(C99="not applicable/no impact",0, IF(C99="Slightly reduce social or cultural resources or support", -1, IF(C99="Significantly reduce social or cultural resources or support", -2, IF(C99="",20, ""))))))</f>
        <v>20</v>
      </c>
      <c r="M99" s="97"/>
      <c r="N99" s="105" t="s">
        <v>71</v>
      </c>
      <c r="O99" s="97"/>
      <c r="P99" s="97"/>
      <c r="Q99" s="90"/>
    </row>
    <row r="100" spans="1:17" x14ac:dyDescent="0.25">
      <c r="A100" s="90"/>
      <c r="B100" s="97"/>
      <c r="C100" s="97"/>
      <c r="D100" s="97"/>
      <c r="E100" s="97"/>
      <c r="F100" s="97"/>
      <c r="G100" s="97"/>
      <c r="H100" s="97"/>
      <c r="I100" s="97"/>
      <c r="J100" s="97"/>
      <c r="K100" s="90"/>
      <c r="M100" s="97"/>
      <c r="N100" s="97"/>
      <c r="O100" s="97"/>
      <c r="P100" s="97"/>
      <c r="Q100" s="90"/>
    </row>
    <row r="101" spans="1:17" x14ac:dyDescent="0.25">
      <c r="A101" s="90"/>
      <c r="B101" s="100" t="s">
        <v>56</v>
      </c>
      <c r="C101" s="97"/>
      <c r="D101" s="97"/>
      <c r="E101" s="97"/>
      <c r="F101" s="97"/>
      <c r="G101" s="97"/>
      <c r="H101" s="97"/>
      <c r="I101" s="97"/>
      <c r="J101" s="97"/>
      <c r="K101" s="90"/>
      <c r="M101" s="97"/>
      <c r="N101" s="100" t="s">
        <v>177</v>
      </c>
      <c r="O101" s="100" t="s">
        <v>178</v>
      </c>
      <c r="P101" s="97"/>
      <c r="Q101" s="90"/>
    </row>
    <row r="102" spans="1:17" x14ac:dyDescent="0.25">
      <c r="A102" s="90"/>
      <c r="B102" s="101"/>
      <c r="C102" s="253"/>
      <c r="D102" s="254"/>
      <c r="E102" s="254"/>
      <c r="F102" s="254"/>
      <c r="G102" s="255"/>
      <c r="H102" s="101"/>
      <c r="I102" s="101"/>
      <c r="J102" s="97"/>
      <c r="K102" s="90"/>
      <c r="L102" s="87" t="str">
        <f>IF(C102="yes",2,IF(C102="no",1,"0"))</f>
        <v>0</v>
      </c>
      <c r="M102" s="97"/>
      <c r="N102" s="97" t="s">
        <v>215</v>
      </c>
      <c r="O102" s="97" t="s">
        <v>216</v>
      </c>
      <c r="P102" s="97"/>
      <c r="Q102" s="90"/>
    </row>
    <row r="103" spans="1:17" x14ac:dyDescent="0.25">
      <c r="A103" s="90"/>
      <c r="B103" s="97"/>
      <c r="C103" s="97"/>
      <c r="D103" s="97"/>
      <c r="E103" s="97"/>
      <c r="F103" s="97"/>
      <c r="G103" s="97"/>
      <c r="H103" s="97"/>
      <c r="I103" s="97"/>
      <c r="J103" s="97"/>
      <c r="K103" s="90"/>
      <c r="L103" s="89"/>
      <c r="M103" s="97"/>
      <c r="N103" s="97" t="s">
        <v>217</v>
      </c>
      <c r="O103" s="97" t="s">
        <v>218</v>
      </c>
      <c r="P103" s="97"/>
      <c r="Q103" s="90"/>
    </row>
    <row r="104" spans="1:17" x14ac:dyDescent="0.25">
      <c r="A104" s="90"/>
      <c r="B104" s="256" t="s">
        <v>219</v>
      </c>
      <c r="C104" s="257"/>
      <c r="D104" s="257"/>
      <c r="E104" s="257"/>
      <c r="F104" s="257"/>
      <c r="G104" s="257"/>
      <c r="H104" s="100"/>
      <c r="I104" s="100"/>
      <c r="J104" s="97"/>
      <c r="K104" s="90"/>
      <c r="L104" s="89"/>
      <c r="M104" s="97"/>
      <c r="N104" s="97" t="s">
        <v>220</v>
      </c>
      <c r="O104" s="97"/>
      <c r="P104" s="97"/>
      <c r="Q104" s="90"/>
    </row>
    <row r="105" spans="1:17" x14ac:dyDescent="0.25">
      <c r="A105" s="90"/>
      <c r="B105" s="97"/>
      <c r="C105" s="250"/>
      <c r="D105" s="251"/>
      <c r="E105" s="251"/>
      <c r="F105" s="251"/>
      <c r="G105" s="252"/>
      <c r="H105" s="97"/>
      <c r="I105" s="97"/>
      <c r="J105" s="97"/>
      <c r="K105" s="90"/>
      <c r="L105" s="87" t="str">
        <f>IF(C105="yes",2,IF(C105="no",1,"0"))</f>
        <v>0</v>
      </c>
      <c r="M105" s="97"/>
      <c r="N105" s="97" t="s">
        <v>221</v>
      </c>
      <c r="O105" s="97"/>
      <c r="P105" s="97"/>
      <c r="Q105" s="90"/>
    </row>
    <row r="106" spans="1:17" x14ac:dyDescent="0.25">
      <c r="A106" s="90"/>
      <c r="B106" s="97"/>
      <c r="C106" s="97"/>
      <c r="D106" s="97"/>
      <c r="E106" s="97"/>
      <c r="F106" s="97"/>
      <c r="G106" s="97"/>
      <c r="H106" s="97"/>
      <c r="I106" s="97"/>
      <c r="J106" s="97"/>
      <c r="K106" s="90"/>
      <c r="L106" s="57">
        <f>IF(C99="",20,((L99*L102)*L105))</f>
        <v>20</v>
      </c>
      <c r="M106" s="97"/>
      <c r="N106" s="97"/>
      <c r="O106" s="97"/>
      <c r="P106" s="97"/>
      <c r="Q106" s="90"/>
    </row>
    <row r="107" spans="1:17" x14ac:dyDescent="0.25">
      <c r="A107" s="90"/>
      <c r="B107" s="100" t="s">
        <v>109</v>
      </c>
      <c r="C107" s="100" t="s">
        <v>156</v>
      </c>
      <c r="D107" s="97"/>
      <c r="E107" s="97"/>
      <c r="F107" s="97"/>
      <c r="G107" s="97"/>
      <c r="H107" s="97"/>
      <c r="I107" s="97"/>
      <c r="J107" s="97"/>
      <c r="K107" s="90"/>
      <c r="M107" s="97"/>
      <c r="N107" s="287" t="s">
        <v>45</v>
      </c>
      <c r="O107" s="287"/>
      <c r="P107" s="97"/>
      <c r="Q107" s="90"/>
    </row>
    <row r="108" spans="1:17" ht="29.1" customHeight="1" x14ac:dyDescent="0.25">
      <c r="A108" s="90"/>
      <c r="B108" s="97"/>
      <c r="C108" s="292"/>
      <c r="D108" s="293"/>
      <c r="E108" s="293"/>
      <c r="F108" s="293"/>
      <c r="G108" s="294"/>
      <c r="H108" s="97"/>
      <c r="I108" s="97"/>
      <c r="J108" s="97"/>
      <c r="K108" s="90"/>
      <c r="L108" s="20">
        <f>IF(C108="",1,0)</f>
        <v>1</v>
      </c>
      <c r="M108" s="97"/>
      <c r="N108" s="287"/>
      <c r="O108" s="287"/>
      <c r="P108" s="97"/>
      <c r="Q108" s="90"/>
    </row>
    <row r="109" spans="1:17" ht="15.75" thickBot="1" x14ac:dyDescent="0.3">
      <c r="A109" s="92"/>
      <c r="B109" s="96"/>
      <c r="C109" s="96"/>
      <c r="D109" s="96"/>
      <c r="E109" s="96"/>
      <c r="F109" s="96"/>
      <c r="G109" s="96"/>
      <c r="H109" s="96"/>
      <c r="I109" s="96"/>
      <c r="J109" s="96"/>
      <c r="K109" s="92"/>
      <c r="L109" s="91"/>
      <c r="M109" s="96"/>
      <c r="N109" s="96"/>
      <c r="O109" s="96"/>
      <c r="P109" s="96"/>
      <c r="Q109" s="90"/>
    </row>
    <row r="110" spans="1:17" ht="4.5" customHeight="1" thickTop="1" x14ac:dyDescent="0.25">
      <c r="A110" s="90"/>
      <c r="B110" s="97"/>
      <c r="C110" s="97"/>
      <c r="D110" s="97"/>
      <c r="E110" s="97"/>
      <c r="F110" s="97"/>
      <c r="G110" s="97"/>
      <c r="H110" s="97"/>
      <c r="I110" s="97"/>
      <c r="J110" s="97"/>
      <c r="K110" s="90"/>
      <c r="M110" s="97"/>
      <c r="N110" s="97"/>
      <c r="O110" s="97"/>
      <c r="P110" s="97"/>
      <c r="Q110" s="90"/>
    </row>
    <row r="111" spans="1:17" ht="5.25" customHeight="1" x14ac:dyDescent="0.25">
      <c r="A111" s="90"/>
      <c r="B111" s="97"/>
      <c r="C111" s="97"/>
      <c r="D111" s="97"/>
      <c r="E111" s="97"/>
      <c r="F111" s="97"/>
      <c r="G111" s="97"/>
      <c r="H111" s="97"/>
      <c r="I111" s="97"/>
      <c r="J111" s="97"/>
      <c r="K111" s="90"/>
      <c r="L111" s="57"/>
      <c r="M111" s="97"/>
      <c r="N111" s="97"/>
      <c r="O111" s="97"/>
      <c r="P111" s="97"/>
      <c r="Q111" s="90"/>
    </row>
    <row r="112" spans="1:17" s="114" customFormat="1" ht="18.75" x14ac:dyDescent="0.3">
      <c r="A112" s="112"/>
      <c r="B112" s="98" t="s">
        <v>222</v>
      </c>
      <c r="C112" s="113"/>
      <c r="D112" s="113"/>
      <c r="E112" s="113"/>
      <c r="F112" s="113"/>
      <c r="G112" s="113"/>
      <c r="H112" s="113"/>
      <c r="I112" s="113"/>
      <c r="J112" s="113"/>
      <c r="K112" s="112"/>
      <c r="L112" s="59"/>
      <c r="M112" s="113"/>
      <c r="N112" s="98" t="s">
        <v>22</v>
      </c>
      <c r="O112" s="113"/>
      <c r="P112" s="113"/>
      <c r="Q112" s="112"/>
    </row>
    <row r="113" spans="1:17" ht="78" customHeight="1" x14ac:dyDescent="0.25">
      <c r="A113" s="90"/>
      <c r="B113" s="290" t="s">
        <v>223</v>
      </c>
      <c r="C113" s="290"/>
      <c r="D113" s="290"/>
      <c r="E113" s="290"/>
      <c r="F113" s="290"/>
      <c r="G113" s="290"/>
      <c r="H113" s="290"/>
      <c r="I113" s="290"/>
      <c r="J113" s="97"/>
      <c r="K113" s="90"/>
      <c r="M113" s="97"/>
      <c r="N113" s="290" t="s">
        <v>224</v>
      </c>
      <c r="O113" s="290"/>
      <c r="P113" s="97"/>
      <c r="Q113" s="90"/>
    </row>
    <row r="114" spans="1:17" x14ac:dyDescent="0.25">
      <c r="A114" s="90"/>
      <c r="B114" s="265" t="s">
        <v>49</v>
      </c>
      <c r="C114" s="265"/>
      <c r="D114" s="97"/>
      <c r="E114" s="97"/>
      <c r="F114" s="97"/>
      <c r="G114" s="97"/>
      <c r="H114" s="97"/>
      <c r="I114" s="97"/>
      <c r="J114" s="97"/>
      <c r="K114" s="90"/>
      <c r="M114" s="97"/>
      <c r="N114" s="105" t="s">
        <v>71</v>
      </c>
      <c r="O114" s="97"/>
      <c r="P114" s="97"/>
      <c r="Q114" s="90"/>
    </row>
    <row r="115" spans="1:17" x14ac:dyDescent="0.25">
      <c r="A115" s="90"/>
      <c r="B115" s="97"/>
      <c r="C115" s="97"/>
      <c r="D115" s="97"/>
      <c r="E115" s="97"/>
      <c r="F115" s="97"/>
      <c r="G115" s="97"/>
      <c r="H115" s="97"/>
      <c r="I115" s="97"/>
      <c r="J115" s="97"/>
      <c r="K115" s="90"/>
      <c r="M115" s="97"/>
      <c r="N115" s="97"/>
      <c r="O115" s="97"/>
      <c r="P115" s="97"/>
      <c r="Q115" s="90"/>
    </row>
    <row r="116" spans="1:17" x14ac:dyDescent="0.25">
      <c r="A116" s="90"/>
      <c r="B116" s="266" t="s">
        <v>225</v>
      </c>
      <c r="C116" s="266"/>
      <c r="D116" s="266"/>
      <c r="E116" s="266"/>
      <c r="F116" s="266"/>
      <c r="G116" s="266"/>
      <c r="H116" s="266"/>
      <c r="I116" s="266"/>
      <c r="J116" s="97"/>
      <c r="K116" s="90"/>
      <c r="M116" s="97"/>
      <c r="N116" s="100" t="s">
        <v>226</v>
      </c>
      <c r="O116" s="100" t="s">
        <v>227</v>
      </c>
      <c r="P116" s="97"/>
      <c r="Q116" s="90"/>
    </row>
    <row r="117" spans="1:17" x14ac:dyDescent="0.25">
      <c r="A117" s="90"/>
      <c r="B117" s="97"/>
      <c r="C117" s="250"/>
      <c r="D117" s="251"/>
      <c r="E117" s="251"/>
      <c r="F117" s="251"/>
      <c r="G117" s="252"/>
      <c r="H117" s="97"/>
      <c r="I117" s="97"/>
      <c r="J117" s="97"/>
      <c r="K117" s="90"/>
      <c r="L117" s="20">
        <f>IF(C117="Actively reduces barriers to increase access",2, IF(C117="Presents no barriers to access",1, IF(C117="not applicable/no impact",0, IF(C117="Risk of some barriers to access", -1, IF(C117="Presents barriers to access in one or more areas", -2, IF(C117="",20, ""))))))</f>
        <v>20</v>
      </c>
      <c r="M117" s="97"/>
      <c r="N117" s="97" t="s">
        <v>229</v>
      </c>
      <c r="O117" s="97" t="s">
        <v>230</v>
      </c>
      <c r="P117" s="97"/>
      <c r="Q117" s="90"/>
    </row>
    <row r="118" spans="1:17" x14ac:dyDescent="0.25">
      <c r="A118" s="90"/>
      <c r="B118" s="97"/>
      <c r="C118" s="97"/>
      <c r="D118" s="97"/>
      <c r="E118" s="97"/>
      <c r="F118" s="97"/>
      <c r="G118" s="97"/>
      <c r="H118" s="97"/>
      <c r="I118" s="97"/>
      <c r="J118" s="97"/>
      <c r="K118" s="90"/>
      <c r="M118" s="97"/>
      <c r="N118" s="97" t="s">
        <v>231</v>
      </c>
      <c r="O118" s="97" t="s">
        <v>232</v>
      </c>
      <c r="P118" s="97"/>
      <c r="Q118" s="90"/>
    </row>
    <row r="119" spans="1:17" x14ac:dyDescent="0.25">
      <c r="A119" s="90"/>
      <c r="B119" s="100" t="s">
        <v>56</v>
      </c>
      <c r="C119" s="97"/>
      <c r="D119" s="97"/>
      <c r="E119" s="97"/>
      <c r="F119" s="97"/>
      <c r="G119" s="97"/>
      <c r="H119" s="97"/>
      <c r="I119" s="97"/>
      <c r="J119" s="97"/>
      <c r="K119" s="90"/>
      <c r="M119" s="97"/>
      <c r="N119" s="97" t="s">
        <v>233</v>
      </c>
      <c r="O119" s="97" t="s">
        <v>234</v>
      </c>
      <c r="P119" s="97"/>
      <c r="Q119" s="90"/>
    </row>
    <row r="120" spans="1:17" x14ac:dyDescent="0.25">
      <c r="A120" s="90"/>
      <c r="B120" s="101"/>
      <c r="C120" s="253"/>
      <c r="D120" s="254"/>
      <c r="E120" s="254"/>
      <c r="F120" s="254"/>
      <c r="G120" s="255"/>
      <c r="H120" s="101"/>
      <c r="I120" s="101"/>
      <c r="J120" s="97"/>
      <c r="K120" s="90"/>
      <c r="L120" s="87" t="str">
        <f>IF(C120="yes",2,IF(C120="no",1,"0"))</f>
        <v>0</v>
      </c>
      <c r="M120" s="97"/>
      <c r="N120" s="97" t="s">
        <v>235</v>
      </c>
      <c r="O120" s="97"/>
      <c r="P120" s="97"/>
      <c r="Q120" s="90"/>
    </row>
    <row r="121" spans="1:17" x14ac:dyDescent="0.25">
      <c r="A121" s="90"/>
      <c r="B121" s="97"/>
      <c r="C121" s="97"/>
      <c r="D121" s="97"/>
      <c r="E121" s="97"/>
      <c r="F121" s="97"/>
      <c r="G121" s="97"/>
      <c r="H121" s="97"/>
      <c r="I121" s="97"/>
      <c r="J121" s="97"/>
      <c r="K121" s="90"/>
      <c r="L121" s="89"/>
      <c r="M121" s="97"/>
      <c r="N121" s="97" t="s">
        <v>236</v>
      </c>
      <c r="O121" s="97"/>
      <c r="P121" s="97"/>
      <c r="Q121" s="90"/>
    </row>
    <row r="122" spans="1:17" x14ac:dyDescent="0.25">
      <c r="A122" s="90"/>
      <c r="B122" s="256" t="s">
        <v>237</v>
      </c>
      <c r="C122" s="257"/>
      <c r="D122" s="257"/>
      <c r="E122" s="257"/>
      <c r="F122" s="257"/>
      <c r="G122" s="257"/>
      <c r="H122" s="100"/>
      <c r="I122" s="100"/>
      <c r="J122" s="97"/>
      <c r="K122" s="90"/>
      <c r="L122" s="89"/>
      <c r="M122" s="97"/>
      <c r="N122" s="97"/>
      <c r="O122" s="97"/>
      <c r="P122" s="97"/>
      <c r="Q122" s="90"/>
    </row>
    <row r="123" spans="1:17" x14ac:dyDescent="0.25">
      <c r="A123" s="90"/>
      <c r="B123" s="97"/>
      <c r="C123" s="250"/>
      <c r="D123" s="251"/>
      <c r="E123" s="251"/>
      <c r="F123" s="251"/>
      <c r="G123" s="252"/>
      <c r="H123" s="97"/>
      <c r="I123" s="97"/>
      <c r="J123" s="97"/>
      <c r="K123" s="90"/>
      <c r="L123" s="87" t="str">
        <f>IF(C123="yes",2,IF(C123="no",1,"0"))</f>
        <v>0</v>
      </c>
      <c r="M123" s="97"/>
      <c r="N123" s="97"/>
      <c r="O123" s="97"/>
      <c r="P123" s="97"/>
      <c r="Q123" s="90"/>
    </row>
    <row r="124" spans="1:17" x14ac:dyDescent="0.25">
      <c r="A124" s="90"/>
      <c r="B124" s="97"/>
      <c r="C124" s="97"/>
      <c r="D124" s="97"/>
      <c r="E124" s="97"/>
      <c r="F124" s="97"/>
      <c r="G124" s="97"/>
      <c r="H124" s="97"/>
      <c r="I124" s="97"/>
      <c r="J124" s="97"/>
      <c r="K124" s="90"/>
      <c r="L124" s="57">
        <f>IF(C117="",20,((L117*L120)*L123))</f>
        <v>20</v>
      </c>
      <c r="M124" s="97"/>
      <c r="N124" s="287" t="s">
        <v>45</v>
      </c>
      <c r="O124" s="287"/>
      <c r="P124" s="97"/>
      <c r="Q124" s="90"/>
    </row>
    <row r="125" spans="1:17" x14ac:dyDescent="0.25">
      <c r="A125" s="90"/>
      <c r="B125" s="100" t="s">
        <v>109</v>
      </c>
      <c r="C125" s="100" t="s">
        <v>156</v>
      </c>
      <c r="D125" s="97"/>
      <c r="E125" s="97"/>
      <c r="F125" s="97"/>
      <c r="G125" s="97"/>
      <c r="H125" s="97"/>
      <c r="I125" s="97"/>
      <c r="J125" s="97"/>
      <c r="K125" s="90"/>
      <c r="M125" s="97"/>
      <c r="N125" s="287"/>
      <c r="O125" s="287"/>
      <c r="P125" s="97"/>
      <c r="Q125" s="90"/>
    </row>
    <row r="126" spans="1:17" ht="29.1" customHeight="1" x14ac:dyDescent="0.25">
      <c r="A126" s="90"/>
      <c r="B126" s="97"/>
      <c r="C126" s="292"/>
      <c r="D126" s="293"/>
      <c r="E126" s="293"/>
      <c r="F126" s="293"/>
      <c r="G126" s="294"/>
      <c r="H126" s="97"/>
      <c r="I126" s="97"/>
      <c r="J126" s="97"/>
      <c r="K126" s="90"/>
      <c r="L126" s="20">
        <f>IF(C126="",1,0)</f>
        <v>1</v>
      </c>
      <c r="M126" s="97"/>
      <c r="N126" s="97"/>
      <c r="O126" s="97"/>
      <c r="P126" s="97"/>
      <c r="Q126" s="90"/>
    </row>
    <row r="127" spans="1:17" ht="15.75" thickBot="1" x14ac:dyDescent="0.3">
      <c r="A127" s="92"/>
      <c r="B127" s="96"/>
      <c r="C127" s="96"/>
      <c r="D127" s="96"/>
      <c r="E127" s="96"/>
      <c r="F127" s="96"/>
      <c r="G127" s="96"/>
      <c r="H127" s="96"/>
      <c r="I127" s="96"/>
      <c r="J127" s="96"/>
      <c r="K127" s="92"/>
      <c r="L127" s="91"/>
      <c r="M127" s="96"/>
      <c r="N127" s="96"/>
      <c r="O127" s="96"/>
      <c r="P127" s="96"/>
      <c r="Q127" s="90"/>
    </row>
    <row r="128" spans="1:17" ht="6" customHeight="1" thickTop="1" x14ac:dyDescent="0.25">
      <c r="A128" s="90"/>
      <c r="B128" s="97"/>
      <c r="C128" s="97"/>
      <c r="D128" s="97"/>
      <c r="E128" s="97"/>
      <c r="F128" s="97"/>
      <c r="G128" s="97"/>
      <c r="H128" s="97"/>
      <c r="I128" s="97"/>
      <c r="J128" s="97"/>
      <c r="K128" s="90"/>
      <c r="M128" s="97"/>
      <c r="N128" s="97"/>
      <c r="O128" s="97"/>
      <c r="P128" s="97"/>
      <c r="Q128" s="90"/>
    </row>
    <row r="129" spans="1:17" ht="5.25" customHeight="1" x14ac:dyDescent="0.25">
      <c r="A129" s="90"/>
      <c r="B129" s="97"/>
      <c r="C129" s="97"/>
      <c r="D129" s="97"/>
      <c r="E129" s="97"/>
      <c r="F129" s="97"/>
      <c r="G129" s="97"/>
      <c r="H129" s="97"/>
      <c r="I129" s="97"/>
      <c r="J129" s="97"/>
      <c r="K129" s="90"/>
      <c r="L129" s="57"/>
      <c r="M129" s="97"/>
      <c r="N129" s="97"/>
      <c r="O129" s="97"/>
      <c r="P129" s="97"/>
      <c r="Q129" s="90"/>
    </row>
    <row r="130" spans="1:17" s="114" customFormat="1" ht="18" customHeight="1" x14ac:dyDescent="0.3">
      <c r="A130" s="112"/>
      <c r="B130" s="98" t="s">
        <v>238</v>
      </c>
      <c r="C130" s="113"/>
      <c r="D130" s="113"/>
      <c r="E130" s="113"/>
      <c r="F130" s="113"/>
      <c r="G130" s="113"/>
      <c r="H130" s="113"/>
      <c r="I130" s="113"/>
      <c r="J130" s="113"/>
      <c r="K130" s="112"/>
      <c r="L130" s="59"/>
      <c r="M130" s="113"/>
      <c r="N130" s="98" t="s">
        <v>22</v>
      </c>
      <c r="O130" s="113"/>
      <c r="P130" s="113"/>
      <c r="Q130" s="112"/>
    </row>
    <row r="131" spans="1:17" s="118" customFormat="1" ht="94.5" customHeight="1" x14ac:dyDescent="0.25">
      <c r="A131" s="116"/>
      <c r="B131" s="290" t="s">
        <v>635</v>
      </c>
      <c r="C131" s="290"/>
      <c r="D131" s="290"/>
      <c r="E131" s="290"/>
      <c r="F131" s="290"/>
      <c r="G131" s="290"/>
      <c r="H131" s="290"/>
      <c r="I131" s="290"/>
      <c r="J131" s="117"/>
      <c r="K131" s="116"/>
      <c r="M131" s="117"/>
      <c r="N131" s="242" t="s">
        <v>239</v>
      </c>
      <c r="O131" s="242"/>
      <c r="P131" s="117"/>
      <c r="Q131" s="116"/>
    </row>
    <row r="132" spans="1:17" x14ac:dyDescent="0.25">
      <c r="A132" s="90"/>
      <c r="B132" s="265" t="s">
        <v>49</v>
      </c>
      <c r="C132" s="265"/>
      <c r="D132" s="97"/>
      <c r="E132" s="97"/>
      <c r="F132" s="97"/>
      <c r="G132" s="97"/>
      <c r="H132" s="97"/>
      <c r="I132" s="97"/>
      <c r="J132" s="97"/>
      <c r="K132" s="90"/>
      <c r="M132" s="97"/>
      <c r="N132" s="105" t="s">
        <v>71</v>
      </c>
      <c r="O132" s="97"/>
      <c r="P132" s="97"/>
      <c r="Q132" s="90"/>
    </row>
    <row r="133" spans="1:17" x14ac:dyDescent="0.25">
      <c r="A133" s="90"/>
      <c r="B133" s="97"/>
      <c r="C133" s="97"/>
      <c r="D133" s="97"/>
      <c r="E133" s="97"/>
      <c r="F133" s="97"/>
      <c r="G133" s="97"/>
      <c r="H133" s="97"/>
      <c r="I133" s="97"/>
      <c r="J133" s="97"/>
      <c r="K133" s="90"/>
      <c r="M133" s="97"/>
      <c r="N133" s="97"/>
      <c r="O133" s="97"/>
      <c r="P133" s="97"/>
      <c r="Q133" s="90"/>
    </row>
    <row r="134" spans="1:17" x14ac:dyDescent="0.25">
      <c r="A134" s="90"/>
      <c r="B134" s="266" t="s">
        <v>240</v>
      </c>
      <c r="C134" s="266"/>
      <c r="D134" s="266"/>
      <c r="E134" s="266"/>
      <c r="F134" s="266"/>
      <c r="G134" s="266"/>
      <c r="H134" s="266"/>
      <c r="I134" s="266"/>
      <c r="J134" s="97"/>
      <c r="K134" s="90"/>
      <c r="M134" s="97"/>
      <c r="N134" s="100" t="s">
        <v>177</v>
      </c>
      <c r="O134" s="100" t="s">
        <v>178</v>
      </c>
      <c r="P134" s="97"/>
      <c r="Q134" s="90"/>
    </row>
    <row r="135" spans="1:17" x14ac:dyDescent="0.25">
      <c r="A135" s="90"/>
      <c r="B135" s="97"/>
      <c r="C135" s="250"/>
      <c r="D135" s="251"/>
      <c r="E135" s="251"/>
      <c r="F135" s="251"/>
      <c r="G135" s="252"/>
      <c r="H135" s="97"/>
      <c r="I135" s="97"/>
      <c r="J135" s="97"/>
      <c r="K135" s="90"/>
      <c r="L135" s="20">
        <f>IF(C135="Significant support for the local economy and/or employment",2, IF(C135="Slight support for the local economy and/or employment",1, IF(C135="not applicable/no impact",0, IF(C135="Slightly undermine support for the local economy and/or employment", -1, IF(C135="Significantly undermine support for the local economy and/or employment", -2, IF(C135="",20,""))))))</f>
        <v>20</v>
      </c>
      <c r="M135" s="97"/>
      <c r="N135" s="97" t="s">
        <v>242</v>
      </c>
      <c r="O135" s="97" t="s">
        <v>243</v>
      </c>
      <c r="P135" s="97"/>
      <c r="Q135" s="90"/>
    </row>
    <row r="136" spans="1:17" x14ac:dyDescent="0.25">
      <c r="A136" s="90"/>
      <c r="B136" s="97"/>
      <c r="C136" s="97"/>
      <c r="D136" s="97"/>
      <c r="E136" s="97"/>
      <c r="F136" s="97"/>
      <c r="G136" s="97"/>
      <c r="H136" s="97"/>
      <c r="I136" s="97"/>
      <c r="J136" s="97"/>
      <c r="K136" s="90"/>
      <c r="M136" s="97"/>
      <c r="N136" s="97" t="s">
        <v>244</v>
      </c>
      <c r="O136" s="97" t="s">
        <v>245</v>
      </c>
      <c r="P136" s="97"/>
      <c r="Q136" s="90"/>
    </row>
    <row r="137" spans="1:17" x14ac:dyDescent="0.25">
      <c r="A137" s="90"/>
      <c r="B137" s="100" t="s">
        <v>56</v>
      </c>
      <c r="C137" s="97"/>
      <c r="D137" s="97"/>
      <c r="E137" s="97"/>
      <c r="F137" s="97"/>
      <c r="G137" s="97"/>
      <c r="H137" s="97"/>
      <c r="I137" s="97"/>
      <c r="J137" s="97"/>
      <c r="K137" s="90"/>
      <c r="M137" s="97"/>
      <c r="N137" s="97" t="s">
        <v>246</v>
      </c>
      <c r="O137" s="97" t="s">
        <v>247</v>
      </c>
      <c r="P137" s="97"/>
      <c r="Q137" s="90"/>
    </row>
    <row r="138" spans="1:17" x14ac:dyDescent="0.25">
      <c r="A138" s="90"/>
      <c r="B138" s="101"/>
      <c r="C138" s="253"/>
      <c r="D138" s="254"/>
      <c r="E138" s="254"/>
      <c r="F138" s="254"/>
      <c r="G138" s="255"/>
      <c r="H138" s="101"/>
      <c r="I138" s="101"/>
      <c r="J138" s="97"/>
      <c r="K138" s="90"/>
      <c r="L138" s="87" t="str">
        <f>IF(C138="yes",2,IF(C138="no",1,"0"))</f>
        <v>0</v>
      </c>
      <c r="M138" s="97"/>
      <c r="N138" s="97" t="s">
        <v>248</v>
      </c>
      <c r="O138" s="97"/>
      <c r="P138" s="97"/>
      <c r="Q138" s="90"/>
    </row>
    <row r="139" spans="1:17" x14ac:dyDescent="0.25">
      <c r="A139" s="90"/>
      <c r="B139" s="97"/>
      <c r="C139" s="97"/>
      <c r="D139" s="97"/>
      <c r="E139" s="97"/>
      <c r="F139" s="97"/>
      <c r="G139" s="97"/>
      <c r="H139" s="97"/>
      <c r="I139" s="97"/>
      <c r="J139" s="97"/>
      <c r="K139" s="90"/>
      <c r="L139" s="89"/>
      <c r="M139" s="97"/>
      <c r="N139" s="97"/>
      <c r="O139" s="97"/>
      <c r="P139" s="97"/>
      <c r="Q139" s="90"/>
    </row>
    <row r="140" spans="1:17" x14ac:dyDescent="0.25">
      <c r="A140" s="90"/>
      <c r="B140" s="256" t="s">
        <v>249</v>
      </c>
      <c r="C140" s="257"/>
      <c r="D140" s="257"/>
      <c r="E140" s="257"/>
      <c r="F140" s="257"/>
      <c r="G140" s="257"/>
      <c r="H140" s="100"/>
      <c r="I140" s="100"/>
      <c r="J140" s="97"/>
      <c r="K140" s="90"/>
      <c r="L140" s="89"/>
      <c r="M140" s="97"/>
      <c r="N140" s="97"/>
      <c r="O140" s="97"/>
      <c r="P140" s="97"/>
      <c r="Q140" s="90"/>
    </row>
    <row r="141" spans="1:17" x14ac:dyDescent="0.25">
      <c r="A141" s="90"/>
      <c r="B141" s="97"/>
      <c r="C141" s="250"/>
      <c r="D141" s="251"/>
      <c r="E141" s="251"/>
      <c r="F141" s="251"/>
      <c r="G141" s="252"/>
      <c r="H141" s="97"/>
      <c r="I141" s="97"/>
      <c r="J141" s="97"/>
      <c r="K141" s="90"/>
      <c r="L141" s="87" t="str">
        <f>IF(C141="yes",2,IF(C141="no",1,"0"))</f>
        <v>0</v>
      </c>
      <c r="M141" s="97"/>
      <c r="N141" s="97"/>
      <c r="O141" s="97"/>
      <c r="P141" s="97"/>
      <c r="Q141" s="90"/>
    </row>
    <row r="142" spans="1:17" x14ac:dyDescent="0.25">
      <c r="A142" s="90"/>
      <c r="B142" s="97"/>
      <c r="C142" s="97"/>
      <c r="D142" s="97"/>
      <c r="E142" s="97"/>
      <c r="F142" s="97"/>
      <c r="G142" s="97"/>
      <c r="H142" s="97"/>
      <c r="I142" s="97"/>
      <c r="J142" s="97"/>
      <c r="K142" s="90"/>
      <c r="L142" s="57">
        <f>IF(C135="",20,((L135*L138)*L141))</f>
        <v>20</v>
      </c>
      <c r="M142" s="97"/>
      <c r="N142" s="287" t="s">
        <v>45</v>
      </c>
      <c r="O142" s="287"/>
      <c r="P142" s="97"/>
      <c r="Q142" s="90"/>
    </row>
    <row r="143" spans="1:17" x14ac:dyDescent="0.25">
      <c r="A143" s="90"/>
      <c r="B143" s="100" t="s">
        <v>109</v>
      </c>
      <c r="C143" s="100" t="s">
        <v>156</v>
      </c>
      <c r="D143" s="97"/>
      <c r="E143" s="97"/>
      <c r="F143" s="97"/>
      <c r="G143" s="97"/>
      <c r="H143" s="97"/>
      <c r="I143" s="97"/>
      <c r="J143" s="97"/>
      <c r="K143" s="90"/>
      <c r="M143" s="97"/>
      <c r="N143" s="287"/>
      <c r="O143" s="287"/>
      <c r="P143" s="97"/>
      <c r="Q143" s="90"/>
    </row>
    <row r="144" spans="1:17" ht="29.1" customHeight="1" x14ac:dyDescent="0.25">
      <c r="A144" s="90"/>
      <c r="B144" s="97"/>
      <c r="C144" s="295"/>
      <c r="D144" s="296"/>
      <c r="E144" s="296"/>
      <c r="F144" s="296"/>
      <c r="G144" s="297"/>
      <c r="H144" s="97"/>
      <c r="I144" s="97"/>
      <c r="J144" s="97"/>
      <c r="K144" s="90"/>
      <c r="L144" s="20">
        <f>IF(C144="",1,0)</f>
        <v>1</v>
      </c>
      <c r="M144" s="97"/>
      <c r="N144" s="97"/>
      <c r="O144" s="97"/>
      <c r="P144" s="97"/>
      <c r="Q144" s="90"/>
    </row>
    <row r="145" spans="1:17" ht="15.75" thickBot="1" x14ac:dyDescent="0.3">
      <c r="A145" s="92"/>
      <c r="B145" s="96"/>
      <c r="C145" s="96"/>
      <c r="D145" s="96"/>
      <c r="E145" s="96"/>
      <c r="F145" s="96"/>
      <c r="G145" s="96"/>
      <c r="H145" s="96"/>
      <c r="I145" s="96"/>
      <c r="J145" s="96"/>
      <c r="K145" s="92"/>
      <c r="L145" s="91"/>
      <c r="M145" s="96"/>
      <c r="N145" s="96"/>
      <c r="O145" s="96"/>
      <c r="P145" s="96"/>
      <c r="Q145" s="90"/>
    </row>
    <row r="146" spans="1:17" ht="5.25" customHeight="1" thickTop="1" x14ac:dyDescent="0.25">
      <c r="A146" s="90"/>
      <c r="B146" s="97"/>
      <c r="C146" s="97"/>
      <c r="D146" s="97"/>
      <c r="E146" s="97"/>
      <c r="F146" s="97"/>
      <c r="G146" s="97"/>
      <c r="H146" s="97"/>
      <c r="I146" s="97"/>
      <c r="J146" s="97"/>
      <c r="K146" s="90"/>
      <c r="M146" s="97"/>
      <c r="N146" s="97"/>
      <c r="O146" s="97"/>
      <c r="P146" s="97"/>
      <c r="Q146" s="90"/>
    </row>
    <row r="147" spans="1:17" ht="3.75" customHeight="1" x14ac:dyDescent="0.25">
      <c r="A147" s="90"/>
      <c r="B147" s="97"/>
      <c r="C147" s="97"/>
      <c r="D147" s="97"/>
      <c r="E147" s="97"/>
      <c r="F147" s="97"/>
      <c r="G147" s="97"/>
      <c r="H147" s="97"/>
      <c r="I147" s="97"/>
      <c r="J147" s="97"/>
      <c r="K147" s="90"/>
      <c r="L147" s="57"/>
      <c r="M147" s="97"/>
      <c r="N147" s="97"/>
      <c r="O147" s="97"/>
      <c r="P147" s="97"/>
      <c r="Q147" s="90"/>
    </row>
    <row r="148" spans="1:17" s="123" customFormat="1" ht="18.75" x14ac:dyDescent="0.25">
      <c r="A148" s="119"/>
      <c r="B148" s="120" t="s">
        <v>250</v>
      </c>
      <c r="C148" s="121"/>
      <c r="D148" s="121"/>
      <c r="E148" s="121"/>
      <c r="F148" s="121"/>
      <c r="G148" s="121"/>
      <c r="H148" s="121"/>
      <c r="I148" s="121"/>
      <c r="J148" s="121"/>
      <c r="K148" s="119"/>
      <c r="L148" s="122"/>
      <c r="M148" s="121"/>
      <c r="N148" s="120" t="s">
        <v>22</v>
      </c>
      <c r="O148" s="121"/>
      <c r="P148" s="121"/>
      <c r="Q148" s="119"/>
    </row>
    <row r="149" spans="1:17" ht="61.5" customHeight="1" x14ac:dyDescent="0.25">
      <c r="A149" s="90"/>
      <c r="B149" s="242" t="s">
        <v>636</v>
      </c>
      <c r="C149" s="242"/>
      <c r="D149" s="242"/>
      <c r="E149" s="242"/>
      <c r="F149" s="242"/>
      <c r="G149" s="242"/>
      <c r="H149" s="242"/>
      <c r="I149" s="242"/>
      <c r="J149" s="97"/>
      <c r="K149" s="90"/>
      <c r="M149" s="97"/>
      <c r="N149" s="242" t="s">
        <v>251</v>
      </c>
      <c r="O149" s="242"/>
      <c r="P149" s="97"/>
      <c r="Q149" s="90"/>
    </row>
    <row r="150" spans="1:17" x14ac:dyDescent="0.25">
      <c r="A150" s="90"/>
      <c r="B150" s="265" t="s">
        <v>49</v>
      </c>
      <c r="C150" s="265"/>
      <c r="D150" s="97"/>
      <c r="E150" s="97"/>
      <c r="F150" s="97"/>
      <c r="G150" s="97"/>
      <c r="H150" s="97"/>
      <c r="I150" s="97"/>
      <c r="J150" s="97"/>
      <c r="K150" s="90"/>
      <c r="M150" s="97"/>
      <c r="N150" s="97"/>
      <c r="O150" s="97"/>
      <c r="P150" s="97"/>
      <c r="Q150" s="90"/>
    </row>
    <row r="151" spans="1:17" x14ac:dyDescent="0.25">
      <c r="A151" s="90"/>
      <c r="B151" s="97"/>
      <c r="C151" s="97"/>
      <c r="D151" s="97"/>
      <c r="E151" s="97"/>
      <c r="F151" s="97"/>
      <c r="G151" s="97"/>
      <c r="H151" s="97"/>
      <c r="I151" s="97"/>
      <c r="J151" s="97"/>
      <c r="K151" s="90"/>
      <c r="M151" s="97"/>
      <c r="N151" s="105" t="s">
        <v>71</v>
      </c>
      <c r="O151" s="97"/>
      <c r="P151" s="97"/>
      <c r="Q151" s="90"/>
    </row>
    <row r="152" spans="1:17" x14ac:dyDescent="0.25">
      <c r="A152" s="90"/>
      <c r="B152" s="266" t="s">
        <v>252</v>
      </c>
      <c r="C152" s="266"/>
      <c r="D152" s="266"/>
      <c r="E152" s="266"/>
      <c r="F152" s="266"/>
      <c r="G152" s="266"/>
      <c r="H152" s="266"/>
      <c r="I152" s="266"/>
      <c r="J152" s="97"/>
      <c r="K152" s="90"/>
      <c r="M152" s="97"/>
      <c r="N152" s="97"/>
      <c r="O152" s="97"/>
      <c r="P152" s="97"/>
      <c r="Q152" s="90"/>
    </row>
    <row r="153" spans="1:17" x14ac:dyDescent="0.25">
      <c r="A153" s="90"/>
      <c r="B153" s="97"/>
      <c r="C153" s="250"/>
      <c r="D153" s="251"/>
      <c r="E153" s="251"/>
      <c r="F153" s="251"/>
      <c r="G153" s="252"/>
      <c r="H153" s="97"/>
      <c r="I153" s="97"/>
      <c r="J153" s="97"/>
      <c r="K153" s="90"/>
      <c r="L153" s="20">
        <f>IF(C153="Significantly increase safety and/or significantly reduce risk of harm",2, IF(C153="Slightly increase safety and/or significantly reduce risk of harm",1, IF(C153="not applicable/no impact",0, IF(C153="Slightly decrease safety and/or increase risk of harm", -1, IF(C153="Significantly decrease safety and/or increase risk of harm", -2, IF(C153="",20,""))))))</f>
        <v>20</v>
      </c>
      <c r="M153" s="97"/>
      <c r="N153" s="100" t="s">
        <v>177</v>
      </c>
      <c r="O153" s="100" t="s">
        <v>178</v>
      </c>
      <c r="P153" s="97"/>
      <c r="Q153" s="90"/>
    </row>
    <row r="154" spans="1:17" x14ac:dyDescent="0.25">
      <c r="A154" s="90"/>
      <c r="B154" s="97"/>
      <c r="C154" s="97"/>
      <c r="D154" s="97"/>
      <c r="E154" s="97"/>
      <c r="F154" s="97"/>
      <c r="G154" s="97"/>
      <c r="H154" s="97"/>
      <c r="I154" s="97"/>
      <c r="J154" s="97"/>
      <c r="K154" s="90"/>
      <c r="M154" s="97"/>
      <c r="N154" s="97" t="s">
        <v>253</v>
      </c>
      <c r="O154" s="97" t="s">
        <v>254</v>
      </c>
      <c r="P154" s="97"/>
      <c r="Q154" s="90"/>
    </row>
    <row r="155" spans="1:17" x14ac:dyDescent="0.25">
      <c r="A155" s="90"/>
      <c r="B155" s="100" t="s">
        <v>56</v>
      </c>
      <c r="C155" s="97"/>
      <c r="D155" s="97"/>
      <c r="E155" s="97"/>
      <c r="F155" s="97"/>
      <c r="G155" s="97"/>
      <c r="H155" s="97"/>
      <c r="I155" s="97"/>
      <c r="J155" s="97"/>
      <c r="K155" s="90"/>
      <c r="M155" s="97"/>
      <c r="N155" s="97" t="s">
        <v>255</v>
      </c>
      <c r="O155" s="97" t="s">
        <v>256</v>
      </c>
      <c r="P155" s="97"/>
      <c r="Q155" s="90"/>
    </row>
    <row r="156" spans="1:17" x14ac:dyDescent="0.25">
      <c r="A156" s="90"/>
      <c r="B156" s="101"/>
      <c r="C156" s="253"/>
      <c r="D156" s="254"/>
      <c r="E156" s="254"/>
      <c r="F156" s="254"/>
      <c r="G156" s="255"/>
      <c r="H156" s="101"/>
      <c r="I156" s="101"/>
      <c r="J156" s="97"/>
      <c r="K156" s="90"/>
      <c r="L156" s="87" t="str">
        <f>IF(C156="yes",2,IF(C156="no",1,"0"))</f>
        <v>0</v>
      </c>
      <c r="M156" s="97"/>
      <c r="N156" s="97" t="s">
        <v>257</v>
      </c>
      <c r="O156" s="97" t="s">
        <v>258</v>
      </c>
      <c r="P156" s="97"/>
      <c r="Q156" s="90"/>
    </row>
    <row r="157" spans="1:17" x14ac:dyDescent="0.25">
      <c r="A157" s="90"/>
      <c r="B157" s="97"/>
      <c r="C157" s="97"/>
      <c r="D157" s="97"/>
      <c r="E157" s="97"/>
      <c r="F157" s="97"/>
      <c r="G157" s="97"/>
      <c r="H157" s="97"/>
      <c r="I157" s="97"/>
      <c r="J157" s="97"/>
      <c r="K157" s="90"/>
      <c r="L157" s="89"/>
      <c r="M157" s="97"/>
      <c r="N157" s="97"/>
      <c r="O157" s="97"/>
      <c r="P157" s="97"/>
      <c r="Q157" s="90"/>
    </row>
    <row r="158" spans="1:17" x14ac:dyDescent="0.25">
      <c r="A158" s="90"/>
      <c r="B158" s="256" t="s">
        <v>259</v>
      </c>
      <c r="C158" s="257"/>
      <c r="D158" s="257"/>
      <c r="E158" s="257"/>
      <c r="F158" s="257"/>
      <c r="G158" s="257"/>
      <c r="H158" s="100"/>
      <c r="I158" s="100"/>
      <c r="J158" s="97"/>
      <c r="K158" s="90"/>
      <c r="L158" s="89"/>
      <c r="M158" s="97"/>
      <c r="N158" s="97"/>
      <c r="O158" s="97"/>
      <c r="P158" s="97"/>
      <c r="Q158" s="90"/>
    </row>
    <row r="159" spans="1:17" x14ac:dyDescent="0.25">
      <c r="A159" s="90"/>
      <c r="B159" s="97"/>
      <c r="C159" s="250"/>
      <c r="D159" s="251"/>
      <c r="E159" s="251"/>
      <c r="F159" s="251"/>
      <c r="G159" s="252"/>
      <c r="H159" s="97"/>
      <c r="I159" s="97"/>
      <c r="J159" s="97"/>
      <c r="K159" s="90"/>
      <c r="L159" s="87" t="str">
        <f>IF(C159="yes",2,IF(C159="no",1,"0"))</f>
        <v>0</v>
      </c>
      <c r="M159" s="97"/>
      <c r="N159" s="97"/>
      <c r="O159" s="97"/>
      <c r="P159" s="97"/>
      <c r="Q159" s="90"/>
    </row>
    <row r="160" spans="1:17" x14ac:dyDescent="0.25">
      <c r="A160" s="90"/>
      <c r="B160" s="97"/>
      <c r="C160" s="97"/>
      <c r="D160" s="97"/>
      <c r="E160" s="97"/>
      <c r="F160" s="97"/>
      <c r="G160" s="97"/>
      <c r="H160" s="97"/>
      <c r="I160" s="97"/>
      <c r="J160" s="97"/>
      <c r="K160" s="90"/>
      <c r="L160" s="57">
        <f>IF(C153="",20,((L153*L156)*L159))</f>
        <v>20</v>
      </c>
      <c r="M160" s="97"/>
      <c r="N160" s="287" t="s">
        <v>45</v>
      </c>
      <c r="O160" s="287"/>
      <c r="P160" s="97"/>
      <c r="Q160" s="90"/>
    </row>
    <row r="161" spans="1:17" x14ac:dyDescent="0.25">
      <c r="A161" s="90"/>
      <c r="B161" s="100" t="s">
        <v>109</v>
      </c>
      <c r="C161" s="100" t="s">
        <v>156</v>
      </c>
      <c r="D161" s="97"/>
      <c r="E161" s="97"/>
      <c r="F161" s="97"/>
      <c r="G161" s="97"/>
      <c r="H161" s="97"/>
      <c r="I161" s="97"/>
      <c r="J161" s="97"/>
      <c r="K161" s="90"/>
      <c r="M161" s="97"/>
      <c r="N161" s="287"/>
      <c r="O161" s="287"/>
      <c r="P161" s="97"/>
      <c r="Q161" s="90"/>
    </row>
    <row r="162" spans="1:17" ht="29.1" customHeight="1" x14ac:dyDescent="0.25">
      <c r="A162" s="90"/>
      <c r="B162" s="97"/>
      <c r="C162" s="292"/>
      <c r="D162" s="293"/>
      <c r="E162" s="293"/>
      <c r="F162" s="293"/>
      <c r="G162" s="294"/>
      <c r="H162" s="97"/>
      <c r="I162" s="97"/>
      <c r="J162" s="97"/>
      <c r="K162" s="90"/>
      <c r="L162" s="20">
        <f>IF(C162="",1,0)</f>
        <v>1</v>
      </c>
      <c r="M162" s="97"/>
      <c r="N162" s="97"/>
      <c r="O162" s="97"/>
      <c r="P162" s="97"/>
      <c r="Q162" s="90"/>
    </row>
    <row r="163" spans="1:17" ht="15.75" thickBot="1" x14ac:dyDescent="0.3">
      <c r="A163" s="92"/>
      <c r="B163" s="96"/>
      <c r="C163" s="96"/>
      <c r="D163" s="96"/>
      <c r="E163" s="96"/>
      <c r="F163" s="96"/>
      <c r="G163" s="96"/>
      <c r="H163" s="96"/>
      <c r="I163" s="96"/>
      <c r="J163" s="96"/>
      <c r="K163" s="92"/>
      <c r="L163" s="91"/>
      <c r="M163" s="96"/>
      <c r="N163" s="96"/>
      <c r="O163" s="96"/>
      <c r="P163" s="96"/>
      <c r="Q163" s="90"/>
    </row>
    <row r="164" spans="1:17" ht="5.25" customHeight="1" thickTop="1" x14ac:dyDescent="0.25">
      <c r="A164" s="90"/>
      <c r="B164" s="97"/>
      <c r="C164" s="97"/>
      <c r="D164" s="97"/>
      <c r="E164" s="97"/>
      <c r="F164" s="97"/>
      <c r="G164" s="97"/>
      <c r="H164" s="97"/>
      <c r="I164" s="97"/>
      <c r="J164" s="97"/>
      <c r="K164" s="90"/>
      <c r="M164" s="97"/>
      <c r="N164" s="97"/>
      <c r="O164" s="97"/>
      <c r="P164" s="97"/>
      <c r="Q164" s="90"/>
    </row>
    <row r="165" spans="1:17" ht="3" customHeight="1" x14ac:dyDescent="0.25">
      <c r="A165" s="90"/>
      <c r="B165" s="97"/>
      <c r="C165" s="97"/>
      <c r="D165" s="97"/>
      <c r="E165" s="97"/>
      <c r="F165" s="97"/>
      <c r="G165" s="97"/>
      <c r="H165" s="97"/>
      <c r="I165" s="97"/>
      <c r="J165" s="97"/>
      <c r="K165" s="90"/>
      <c r="L165" s="57"/>
      <c r="M165" s="97"/>
      <c r="N165" s="97"/>
      <c r="O165" s="97"/>
      <c r="P165" s="97"/>
      <c r="Q165" s="90"/>
    </row>
    <row r="166" spans="1:17" s="114" customFormat="1" ht="15.75" customHeight="1" x14ac:dyDescent="0.3">
      <c r="A166" s="112"/>
      <c r="B166" s="98" t="s">
        <v>260</v>
      </c>
      <c r="C166" s="113"/>
      <c r="D166" s="113"/>
      <c r="E166" s="113"/>
      <c r="F166" s="113"/>
      <c r="G166" s="113"/>
      <c r="H166" s="113"/>
      <c r="I166" s="113"/>
      <c r="J166" s="113"/>
      <c r="K166" s="112"/>
      <c r="L166" s="59"/>
      <c r="M166" s="113"/>
      <c r="N166" s="98" t="s">
        <v>22</v>
      </c>
      <c r="O166" s="113"/>
      <c r="P166" s="113"/>
      <c r="Q166" s="112"/>
    </row>
    <row r="167" spans="1:17" ht="79.5" customHeight="1" x14ac:dyDescent="0.25">
      <c r="A167" s="90"/>
      <c r="B167" s="242" t="s">
        <v>261</v>
      </c>
      <c r="C167" s="242"/>
      <c r="D167" s="242"/>
      <c r="E167" s="242"/>
      <c r="F167" s="242"/>
      <c r="G167" s="242"/>
      <c r="H167" s="242"/>
      <c r="I167" s="242"/>
      <c r="J167" s="97"/>
      <c r="K167" s="90"/>
      <c r="M167" s="97"/>
      <c r="N167" s="290" t="s">
        <v>721</v>
      </c>
      <c r="O167" s="290"/>
      <c r="P167" s="97"/>
      <c r="Q167" s="90"/>
    </row>
    <row r="168" spans="1:17" x14ac:dyDescent="0.25">
      <c r="A168" s="90"/>
      <c r="B168" s="265" t="s">
        <v>49</v>
      </c>
      <c r="C168" s="265"/>
      <c r="D168" s="97"/>
      <c r="E168" s="97"/>
      <c r="F168" s="97"/>
      <c r="G168" s="97"/>
      <c r="H168" s="97"/>
      <c r="I168" s="97"/>
      <c r="J168" s="97"/>
      <c r="K168" s="90"/>
      <c r="M168" s="97"/>
      <c r="N168" s="242" t="s">
        <v>722</v>
      </c>
      <c r="O168" s="242"/>
      <c r="P168" s="97"/>
      <c r="Q168" s="90"/>
    </row>
    <row r="169" spans="1:17" ht="35.25" customHeight="1" x14ac:dyDescent="0.25">
      <c r="A169" s="90"/>
      <c r="B169" s="97"/>
      <c r="C169" s="97"/>
      <c r="D169" s="97"/>
      <c r="E169" s="97"/>
      <c r="F169" s="97"/>
      <c r="G169" s="97"/>
      <c r="H169" s="97"/>
      <c r="I169" s="97"/>
      <c r="J169" s="97"/>
      <c r="K169" s="90"/>
      <c r="M169" s="97"/>
      <c r="N169" s="242"/>
      <c r="O169" s="242"/>
      <c r="P169" s="97"/>
      <c r="Q169" s="90"/>
    </row>
    <row r="170" spans="1:17" x14ac:dyDescent="0.25">
      <c r="A170" s="90"/>
      <c r="B170" s="266" t="s">
        <v>262</v>
      </c>
      <c r="C170" s="266"/>
      <c r="D170" s="266"/>
      <c r="E170" s="266"/>
      <c r="F170" s="266"/>
      <c r="G170" s="266"/>
      <c r="H170" s="266"/>
      <c r="I170" s="266"/>
      <c r="J170" s="97"/>
      <c r="K170" s="90"/>
      <c r="M170" s="97"/>
      <c r="N170" s="242"/>
      <c r="O170" s="242"/>
      <c r="P170" s="97"/>
      <c r="Q170" s="90"/>
    </row>
    <row r="171" spans="1:17" x14ac:dyDescent="0.25">
      <c r="A171" s="90"/>
      <c r="B171" s="97"/>
      <c r="C171" s="250"/>
      <c r="D171" s="251"/>
      <c r="E171" s="251"/>
      <c r="F171" s="251"/>
      <c r="G171" s="252"/>
      <c r="H171" s="97"/>
      <c r="I171" s="97"/>
      <c r="J171" s="97"/>
      <c r="K171" s="90"/>
      <c r="L171" s="20">
        <f>IF(C171="No groups differentially impacted and active promotion of safeguards",2, IF(C171="No groups differentially impacted",1, IF(C171="not applicable/no impact",0, IF(C171="Some groups differentially impacted but with safeguards in place", -1, IF(C171="Some groups differentially impacted", -2, IF(C171="",20,""))))))</f>
        <v>20</v>
      </c>
      <c r="M171" s="97"/>
      <c r="N171" s="97"/>
      <c r="O171" s="97"/>
      <c r="P171" s="97"/>
      <c r="Q171" s="90"/>
    </row>
    <row r="172" spans="1:17" x14ac:dyDescent="0.25">
      <c r="A172" s="90"/>
      <c r="B172" s="97"/>
      <c r="C172" s="97"/>
      <c r="D172" s="97"/>
      <c r="E172" s="97"/>
      <c r="F172" s="97"/>
      <c r="G172" s="97"/>
      <c r="H172" s="97"/>
      <c r="I172" s="97"/>
      <c r="J172" s="97"/>
      <c r="K172" s="90"/>
      <c r="M172" s="97"/>
      <c r="N172" s="100" t="s">
        <v>177</v>
      </c>
      <c r="O172" s="100" t="s">
        <v>178</v>
      </c>
      <c r="P172" s="97"/>
      <c r="Q172" s="90"/>
    </row>
    <row r="173" spans="1:17" x14ac:dyDescent="0.25">
      <c r="A173" s="90"/>
      <c r="B173" s="100" t="s">
        <v>56</v>
      </c>
      <c r="C173" s="97"/>
      <c r="D173" s="97"/>
      <c r="E173" s="97"/>
      <c r="F173" s="97"/>
      <c r="G173" s="97"/>
      <c r="H173" s="97"/>
      <c r="I173" s="97"/>
      <c r="J173" s="97"/>
      <c r="K173" s="90"/>
      <c r="M173" s="97"/>
      <c r="N173" s="97" t="s">
        <v>264</v>
      </c>
      <c r="O173" s="97" t="s">
        <v>265</v>
      </c>
      <c r="P173" s="97"/>
      <c r="Q173" s="90"/>
    </row>
    <row r="174" spans="1:17" x14ac:dyDescent="0.25">
      <c r="A174" s="90"/>
      <c r="B174" s="101"/>
      <c r="C174" s="253"/>
      <c r="D174" s="254"/>
      <c r="E174" s="254"/>
      <c r="F174" s="254"/>
      <c r="G174" s="255"/>
      <c r="H174" s="101"/>
      <c r="I174" s="101"/>
      <c r="J174" s="97"/>
      <c r="K174" s="90"/>
      <c r="L174" s="87" t="str">
        <f>IF(C174="yes",2,IF(C174="no",1,"0"))</f>
        <v>0</v>
      </c>
      <c r="M174" s="97"/>
      <c r="N174" s="97" t="s">
        <v>266</v>
      </c>
      <c r="O174" s="97" t="s">
        <v>267</v>
      </c>
      <c r="P174" s="97"/>
      <c r="Q174" s="90"/>
    </row>
    <row r="175" spans="1:17" x14ac:dyDescent="0.25">
      <c r="A175" s="90"/>
      <c r="B175" s="97"/>
      <c r="C175" s="97"/>
      <c r="D175" s="97"/>
      <c r="E175" s="97"/>
      <c r="F175" s="97"/>
      <c r="G175" s="97"/>
      <c r="H175" s="97"/>
      <c r="I175" s="97"/>
      <c r="J175" s="97"/>
      <c r="K175" s="90"/>
      <c r="L175" s="89"/>
      <c r="M175" s="97"/>
      <c r="N175" s="97" t="s">
        <v>268</v>
      </c>
      <c r="O175" s="288" t="s">
        <v>269</v>
      </c>
      <c r="P175" s="97"/>
      <c r="Q175" s="90"/>
    </row>
    <row r="176" spans="1:17" x14ac:dyDescent="0.25">
      <c r="A176" s="90"/>
      <c r="B176" s="256" t="s">
        <v>270</v>
      </c>
      <c r="C176" s="257"/>
      <c r="D176" s="257"/>
      <c r="E176" s="257"/>
      <c r="F176" s="257"/>
      <c r="G176" s="257"/>
      <c r="H176" s="100"/>
      <c r="I176" s="100"/>
      <c r="J176" s="97"/>
      <c r="K176" s="90"/>
      <c r="L176" s="89"/>
      <c r="M176" s="97"/>
      <c r="N176" s="106"/>
      <c r="O176" s="288"/>
      <c r="P176" s="97"/>
      <c r="Q176" s="90"/>
    </row>
    <row r="177" spans="1:17" ht="17.45" customHeight="1" x14ac:dyDescent="0.25">
      <c r="A177" s="90"/>
      <c r="B177" s="97"/>
      <c r="C177" s="250"/>
      <c r="D177" s="251"/>
      <c r="E177" s="251"/>
      <c r="F177" s="251"/>
      <c r="G177" s="252"/>
      <c r="H177" s="97"/>
      <c r="I177" s="97"/>
      <c r="J177" s="97"/>
      <c r="K177" s="90"/>
      <c r="L177" s="87" t="str">
        <f>IF(C177="yes",2,IF(C177="no",1,"0"))</f>
        <v>0</v>
      </c>
      <c r="M177" s="97"/>
      <c r="N177" s="97"/>
      <c r="O177" s="106"/>
      <c r="P177" s="97"/>
      <c r="Q177" s="90"/>
    </row>
    <row r="178" spans="1:17" x14ac:dyDescent="0.25">
      <c r="A178" s="90"/>
      <c r="B178" s="97"/>
      <c r="C178" s="97"/>
      <c r="D178" s="97"/>
      <c r="E178" s="97"/>
      <c r="F178" s="97"/>
      <c r="G178" s="97"/>
      <c r="H178" s="97"/>
      <c r="I178" s="97"/>
      <c r="J178" s="97"/>
      <c r="K178" s="90"/>
      <c r="L178" s="57">
        <f>IF(C171="",20,((L171*L174)*L177))</f>
        <v>20</v>
      </c>
      <c r="M178" s="97"/>
      <c r="N178" s="287" t="s">
        <v>45</v>
      </c>
      <c r="O178" s="287"/>
      <c r="P178" s="97"/>
      <c r="Q178" s="90"/>
    </row>
    <row r="179" spans="1:17" x14ac:dyDescent="0.25">
      <c r="A179" s="90"/>
      <c r="B179" s="100" t="s">
        <v>109</v>
      </c>
      <c r="C179" s="100" t="s">
        <v>156</v>
      </c>
      <c r="D179" s="97"/>
      <c r="E179" s="97"/>
      <c r="F179" s="97"/>
      <c r="G179" s="97"/>
      <c r="H179" s="97"/>
      <c r="I179" s="97"/>
      <c r="J179" s="97"/>
      <c r="K179" s="90"/>
      <c r="M179" s="97"/>
      <c r="N179" s="287"/>
      <c r="O179" s="287"/>
      <c r="P179" s="97"/>
      <c r="Q179" s="90"/>
    </row>
    <row r="180" spans="1:17" ht="29.1" customHeight="1" x14ac:dyDescent="0.25">
      <c r="A180" s="90"/>
      <c r="B180" s="97"/>
      <c r="C180" s="292"/>
      <c r="D180" s="293"/>
      <c r="E180" s="293"/>
      <c r="F180" s="293"/>
      <c r="G180" s="294"/>
      <c r="H180" s="97"/>
      <c r="I180" s="97"/>
      <c r="J180" s="97"/>
      <c r="K180" s="90"/>
      <c r="L180" s="20">
        <f>IF(C180="",1,0)</f>
        <v>1</v>
      </c>
      <c r="M180" s="97"/>
      <c r="N180" s="106"/>
      <c r="O180" s="106"/>
      <c r="P180" s="97"/>
      <c r="Q180" s="90"/>
    </row>
    <row r="181" spans="1:17" ht="15.75" thickBot="1" x14ac:dyDescent="0.3">
      <c r="A181" s="92"/>
      <c r="B181" s="96"/>
      <c r="C181" s="96"/>
      <c r="D181" s="96"/>
      <c r="E181" s="96"/>
      <c r="F181" s="96"/>
      <c r="G181" s="96"/>
      <c r="H181" s="96"/>
      <c r="I181" s="96"/>
      <c r="J181" s="96"/>
      <c r="K181" s="92"/>
      <c r="L181" s="91"/>
      <c r="M181" s="96"/>
      <c r="N181" s="96"/>
      <c r="O181" s="96"/>
      <c r="P181" s="96"/>
      <c r="Q181" s="90"/>
    </row>
    <row r="182" spans="1:17" ht="6" customHeight="1" thickTop="1" x14ac:dyDescent="0.25">
      <c r="A182" s="90"/>
      <c r="B182" s="97"/>
      <c r="C182" s="97"/>
      <c r="D182" s="97"/>
      <c r="E182" s="97"/>
      <c r="F182" s="97"/>
      <c r="G182" s="97"/>
      <c r="H182" s="97"/>
      <c r="I182" s="97"/>
      <c r="J182" s="97"/>
      <c r="K182" s="90"/>
      <c r="M182" s="97"/>
      <c r="N182" s="97"/>
      <c r="O182" s="97"/>
      <c r="P182" s="97"/>
      <c r="Q182" s="90"/>
    </row>
    <row r="183" spans="1:17" s="114" customFormat="1" ht="18.75" x14ac:dyDescent="0.3">
      <c r="A183" s="112"/>
      <c r="B183" s="98" t="s">
        <v>271</v>
      </c>
      <c r="C183" s="113"/>
      <c r="D183" s="113"/>
      <c r="E183" s="113"/>
      <c r="F183" s="113"/>
      <c r="G183" s="113"/>
      <c r="H183" s="113"/>
      <c r="I183" s="113"/>
      <c r="J183" s="113"/>
      <c r="K183" s="112"/>
      <c r="L183" s="59"/>
      <c r="M183" s="113"/>
      <c r="N183" s="98" t="s">
        <v>22</v>
      </c>
      <c r="O183" s="113"/>
      <c r="P183" s="113"/>
      <c r="Q183" s="112"/>
    </row>
    <row r="184" spans="1:17" ht="81" customHeight="1" x14ac:dyDescent="0.25">
      <c r="A184" s="90"/>
      <c r="B184" s="290" t="s">
        <v>272</v>
      </c>
      <c r="C184" s="290"/>
      <c r="D184" s="290"/>
      <c r="E184" s="290"/>
      <c r="F184" s="290"/>
      <c r="G184" s="290"/>
      <c r="H184" s="290"/>
      <c r="I184" s="290"/>
      <c r="J184" s="97"/>
      <c r="K184" s="90"/>
      <c r="M184" s="97"/>
      <c r="N184" s="290" t="s">
        <v>273</v>
      </c>
      <c r="O184" s="290"/>
      <c r="P184" s="97"/>
      <c r="Q184" s="90"/>
    </row>
    <row r="185" spans="1:17" x14ac:dyDescent="0.25">
      <c r="A185" s="90"/>
      <c r="B185" s="265" t="s">
        <v>49</v>
      </c>
      <c r="C185" s="265"/>
      <c r="D185" s="97"/>
      <c r="E185" s="97"/>
      <c r="F185" s="97"/>
      <c r="G185" s="97"/>
      <c r="H185" s="97"/>
      <c r="I185" s="97"/>
      <c r="J185" s="97"/>
      <c r="K185" s="90"/>
      <c r="M185" s="97"/>
      <c r="N185" s="97" t="s">
        <v>274</v>
      </c>
      <c r="O185" s="97"/>
      <c r="P185" s="97"/>
      <c r="Q185" s="90"/>
    </row>
    <row r="186" spans="1:17" x14ac:dyDescent="0.25">
      <c r="A186" s="90"/>
      <c r="B186" s="97"/>
      <c r="C186" s="97"/>
      <c r="D186" s="97"/>
      <c r="E186" s="97"/>
      <c r="F186" s="97"/>
      <c r="G186" s="97"/>
      <c r="H186" s="97"/>
      <c r="I186" s="97"/>
      <c r="J186" s="97"/>
      <c r="K186" s="90"/>
      <c r="M186" s="97"/>
      <c r="N186" s="97" t="s">
        <v>275</v>
      </c>
      <c r="O186" s="97"/>
      <c r="P186" s="97"/>
      <c r="Q186" s="90"/>
    </row>
    <row r="187" spans="1:17" x14ac:dyDescent="0.25">
      <c r="A187" s="90"/>
      <c r="B187" s="300" t="s">
        <v>276</v>
      </c>
      <c r="C187" s="300"/>
      <c r="D187" s="300"/>
      <c r="E187" s="300"/>
      <c r="F187" s="300"/>
      <c r="G187" s="300"/>
      <c r="H187" s="300"/>
      <c r="I187" s="300"/>
      <c r="J187" s="97"/>
      <c r="K187" s="90"/>
      <c r="M187" s="97"/>
      <c r="N187" s="97"/>
      <c r="O187" s="97"/>
      <c r="P187" s="97"/>
      <c r="Q187" s="90"/>
    </row>
    <row r="188" spans="1:17" x14ac:dyDescent="0.25">
      <c r="A188" s="90"/>
      <c r="B188" s="97"/>
      <c r="C188" s="250"/>
      <c r="D188" s="251"/>
      <c r="E188" s="251"/>
      <c r="F188" s="251"/>
      <c r="G188" s="252"/>
      <c r="H188" s="97"/>
      <c r="I188" s="97"/>
      <c r="J188" s="97"/>
      <c r="K188" s="90"/>
      <c r="L188" s="20">
        <f>IF(C188="Significant opportunities for involvement in and influence on planning and/or decisions",2, IF(C188="Some engagement with opportunities for involvement or consultation",1, IF(C188="not applicable/no impact",0, IF(C188="Advisory engagement with no opportunities for involvement", -1, IF(C188="No communication or engagement", -2, IF(C188="",20,""))))))</f>
        <v>20</v>
      </c>
      <c r="M188" s="97"/>
      <c r="N188" s="105" t="s">
        <v>71</v>
      </c>
      <c r="O188" s="97"/>
      <c r="P188" s="97"/>
      <c r="Q188" s="90"/>
    </row>
    <row r="189" spans="1:17" x14ac:dyDescent="0.25">
      <c r="A189" s="90"/>
      <c r="B189" s="97"/>
      <c r="C189" s="97"/>
      <c r="D189" s="97"/>
      <c r="E189" s="97"/>
      <c r="F189" s="97"/>
      <c r="G189" s="97"/>
      <c r="H189" s="97"/>
      <c r="I189" s="97"/>
      <c r="J189" s="97"/>
      <c r="K189" s="90"/>
      <c r="M189" s="97"/>
      <c r="N189" s="97"/>
      <c r="O189" s="97"/>
      <c r="P189" s="97"/>
      <c r="Q189" s="90"/>
    </row>
    <row r="190" spans="1:17" x14ac:dyDescent="0.25">
      <c r="A190" s="90"/>
      <c r="B190" s="100" t="s">
        <v>56</v>
      </c>
      <c r="C190" s="97"/>
      <c r="D190" s="97"/>
      <c r="E190" s="97"/>
      <c r="F190" s="97"/>
      <c r="G190" s="97"/>
      <c r="H190" s="97"/>
      <c r="I190" s="97"/>
      <c r="J190" s="97"/>
      <c r="K190" s="90"/>
      <c r="M190" s="97"/>
      <c r="N190" s="100" t="s">
        <v>177</v>
      </c>
      <c r="O190" s="100" t="s">
        <v>178</v>
      </c>
      <c r="P190" s="97"/>
      <c r="Q190" s="90"/>
    </row>
    <row r="191" spans="1:17" x14ac:dyDescent="0.25">
      <c r="A191" s="90"/>
      <c r="B191" s="101"/>
      <c r="C191" s="253"/>
      <c r="D191" s="254"/>
      <c r="E191" s="254"/>
      <c r="F191" s="254"/>
      <c r="G191" s="255"/>
      <c r="H191" s="101"/>
      <c r="I191" s="101"/>
      <c r="J191" s="97"/>
      <c r="K191" s="90"/>
      <c r="L191" s="20" t="str">
        <f>IF(C191="yes",2,IF(C191="no",1,"0"))</f>
        <v>0</v>
      </c>
      <c r="M191" s="97"/>
      <c r="N191" s="97" t="s">
        <v>278</v>
      </c>
      <c r="O191" s="97" t="s">
        <v>279</v>
      </c>
      <c r="P191" s="97"/>
      <c r="Q191" s="90"/>
    </row>
    <row r="192" spans="1:17" x14ac:dyDescent="0.25">
      <c r="A192" s="90"/>
      <c r="B192" s="97"/>
      <c r="C192" s="97"/>
      <c r="D192" s="97"/>
      <c r="E192" s="97"/>
      <c r="F192" s="97"/>
      <c r="G192" s="97"/>
      <c r="H192" s="97"/>
      <c r="I192" s="97"/>
      <c r="J192" s="97"/>
      <c r="K192" s="90"/>
      <c r="M192" s="97"/>
      <c r="N192" s="97" t="s">
        <v>280</v>
      </c>
      <c r="O192" s="97" t="s">
        <v>281</v>
      </c>
      <c r="P192" s="97"/>
      <c r="Q192" s="90"/>
    </row>
    <row r="193" spans="1:17" x14ac:dyDescent="0.25">
      <c r="A193" s="90"/>
      <c r="B193" s="256" t="s">
        <v>282</v>
      </c>
      <c r="C193" s="257"/>
      <c r="D193" s="257"/>
      <c r="E193" s="257"/>
      <c r="F193" s="257"/>
      <c r="G193" s="257"/>
      <c r="H193" s="100"/>
      <c r="I193" s="100"/>
      <c r="J193" s="97"/>
      <c r="K193" s="90"/>
      <c r="M193" s="97"/>
      <c r="N193" s="97" t="s">
        <v>283</v>
      </c>
      <c r="O193" s="97" t="s">
        <v>284</v>
      </c>
      <c r="P193" s="97"/>
      <c r="Q193" s="90"/>
    </row>
    <row r="194" spans="1:17" x14ac:dyDescent="0.25">
      <c r="A194" s="90"/>
      <c r="B194" s="97"/>
      <c r="C194" s="250"/>
      <c r="D194" s="251"/>
      <c r="E194" s="251"/>
      <c r="F194" s="251"/>
      <c r="G194" s="252"/>
      <c r="H194" s="97"/>
      <c r="I194" s="97"/>
      <c r="J194" s="97"/>
      <c r="K194" s="90"/>
      <c r="L194" s="20" t="str">
        <f>IF(C194="yes",2,IF(C194="no",1,"0"))</f>
        <v>0</v>
      </c>
      <c r="M194" s="97"/>
      <c r="N194" s="97"/>
      <c r="O194" s="97"/>
      <c r="P194" s="97"/>
      <c r="Q194" s="90"/>
    </row>
    <row r="195" spans="1:17" x14ac:dyDescent="0.25">
      <c r="A195" s="90"/>
      <c r="B195" s="97"/>
      <c r="C195" s="97"/>
      <c r="D195" s="97"/>
      <c r="E195" s="97"/>
      <c r="F195" s="97"/>
      <c r="G195" s="97"/>
      <c r="H195" s="97"/>
      <c r="I195" s="97"/>
      <c r="J195" s="97"/>
      <c r="K195" s="90"/>
      <c r="L195" s="57">
        <f>IF(C188="",20,((L188*L191)*L194))</f>
        <v>20</v>
      </c>
      <c r="M195" s="97"/>
      <c r="N195" s="97"/>
      <c r="O195" s="97"/>
      <c r="P195" s="97"/>
      <c r="Q195" s="90"/>
    </row>
    <row r="196" spans="1:17" x14ac:dyDescent="0.25">
      <c r="A196" s="90"/>
      <c r="B196" s="100" t="s">
        <v>109</v>
      </c>
      <c r="C196" s="100" t="s">
        <v>156</v>
      </c>
      <c r="D196" s="97"/>
      <c r="E196" s="97"/>
      <c r="F196" s="97"/>
      <c r="G196" s="97"/>
      <c r="H196" s="97"/>
      <c r="I196" s="97"/>
      <c r="J196" s="97"/>
      <c r="K196" s="90"/>
      <c r="M196" s="97"/>
      <c r="N196" s="287" t="s">
        <v>45</v>
      </c>
      <c r="O196" s="287"/>
      <c r="P196" s="97"/>
      <c r="Q196" s="90"/>
    </row>
    <row r="197" spans="1:17" ht="29.45" customHeight="1" x14ac:dyDescent="0.25">
      <c r="A197" s="90"/>
      <c r="B197" s="97"/>
      <c r="C197" s="292"/>
      <c r="D197" s="293"/>
      <c r="E197" s="293"/>
      <c r="F197" s="293"/>
      <c r="G197" s="294"/>
      <c r="H197" s="97"/>
      <c r="I197" s="97"/>
      <c r="J197" s="97"/>
      <c r="K197" s="90"/>
      <c r="L197" s="20">
        <f>IF(C197="",1,0)</f>
        <v>1</v>
      </c>
      <c r="M197" s="97"/>
      <c r="N197" s="287"/>
      <c r="O197" s="287"/>
      <c r="P197" s="97"/>
      <c r="Q197" s="90"/>
    </row>
    <row r="198" spans="1:17" x14ac:dyDescent="0.25">
      <c r="A198" s="90"/>
      <c r="B198" s="97"/>
      <c r="C198" s="97"/>
      <c r="D198" s="97"/>
      <c r="E198" s="97"/>
      <c r="F198" s="97"/>
      <c r="G198" s="97"/>
      <c r="H198" s="97"/>
      <c r="I198" s="97"/>
      <c r="J198" s="97"/>
      <c r="K198" s="90"/>
      <c r="M198" s="97"/>
      <c r="N198" s="97"/>
      <c r="O198" s="97"/>
      <c r="P198" s="97"/>
      <c r="Q198" s="90"/>
    </row>
    <row r="199" spans="1:17" x14ac:dyDescent="0.25">
      <c r="A199" s="90"/>
      <c r="B199" s="90"/>
      <c r="C199" s="90"/>
      <c r="D199" s="90"/>
      <c r="E199" s="90"/>
      <c r="F199" s="90"/>
      <c r="G199" s="90"/>
      <c r="H199" s="90"/>
      <c r="I199" s="90"/>
      <c r="J199" s="90"/>
      <c r="K199" s="90"/>
      <c r="L199" s="90"/>
      <c r="M199" s="90"/>
      <c r="N199" s="90"/>
      <c r="O199" s="90"/>
      <c r="P199" s="90"/>
      <c r="Q199" s="90"/>
    </row>
    <row r="200" spans="1:17" s="114" customFormat="1" ht="18.75" x14ac:dyDescent="0.3">
      <c r="A200" s="112"/>
      <c r="B200" s="289" t="s">
        <v>285</v>
      </c>
      <c r="C200" s="289"/>
      <c r="D200" s="289"/>
      <c r="E200" s="289"/>
      <c r="F200" s="289"/>
      <c r="G200" s="289"/>
      <c r="H200" s="289"/>
      <c r="I200" s="289"/>
      <c r="J200" s="289"/>
      <c r="K200" s="289"/>
      <c r="L200" s="289"/>
      <c r="M200" s="289"/>
      <c r="N200" s="289"/>
      <c r="O200" s="289"/>
      <c r="P200" s="289"/>
      <c r="Q200" s="112"/>
    </row>
    <row r="201" spans="1:17" x14ac:dyDescent="0.25">
      <c r="A201" s="90"/>
      <c r="B201" s="90"/>
      <c r="C201" s="90"/>
      <c r="D201" s="90"/>
      <c r="E201" s="90"/>
      <c r="F201" s="90"/>
      <c r="G201" s="90"/>
      <c r="H201" s="90"/>
      <c r="I201" s="90"/>
      <c r="J201" s="90"/>
      <c r="K201" s="90"/>
      <c r="L201" s="90"/>
      <c r="M201" s="90"/>
      <c r="N201" s="90"/>
      <c r="O201" s="90"/>
      <c r="P201" s="90"/>
      <c r="Q201" s="90"/>
    </row>
  </sheetData>
  <mergeCells count="122">
    <mergeCell ref="N3:O3"/>
    <mergeCell ref="B158:G158"/>
    <mergeCell ref="C159:G159"/>
    <mergeCell ref="C162:G162"/>
    <mergeCell ref="B167:I167"/>
    <mergeCell ref="B168:C168"/>
    <mergeCell ref="N8:O8"/>
    <mergeCell ref="N10:O10"/>
    <mergeCell ref="C197:G197"/>
    <mergeCell ref="C177:G177"/>
    <mergeCell ref="C180:G180"/>
    <mergeCell ref="B184:I184"/>
    <mergeCell ref="B185:C185"/>
    <mergeCell ref="B187:I187"/>
    <mergeCell ref="C188:G188"/>
    <mergeCell ref="C191:G191"/>
    <mergeCell ref="B193:G193"/>
    <mergeCell ref="B170:I170"/>
    <mergeCell ref="C171:G171"/>
    <mergeCell ref="C174:G174"/>
    <mergeCell ref="B176:G176"/>
    <mergeCell ref="C194:G194"/>
    <mergeCell ref="C138:G138"/>
    <mergeCell ref="B140:G140"/>
    <mergeCell ref="C141:G141"/>
    <mergeCell ref="C144:G144"/>
    <mergeCell ref="B149:I149"/>
    <mergeCell ref="B150:C150"/>
    <mergeCell ref="B152:I152"/>
    <mergeCell ref="C153:G153"/>
    <mergeCell ref="C156:G156"/>
    <mergeCell ref="C117:G117"/>
    <mergeCell ref="C120:G120"/>
    <mergeCell ref="B122:G122"/>
    <mergeCell ref="C123:G123"/>
    <mergeCell ref="C126:G126"/>
    <mergeCell ref="B131:I131"/>
    <mergeCell ref="B132:C132"/>
    <mergeCell ref="B134:I134"/>
    <mergeCell ref="C135:G135"/>
    <mergeCell ref="B98:I98"/>
    <mergeCell ref="C99:G99"/>
    <mergeCell ref="C102:G102"/>
    <mergeCell ref="B104:G104"/>
    <mergeCell ref="C105:G105"/>
    <mergeCell ref="C108:G108"/>
    <mergeCell ref="B113:I113"/>
    <mergeCell ref="B114:C114"/>
    <mergeCell ref="B116:I116"/>
    <mergeCell ref="B78:C78"/>
    <mergeCell ref="B80:I80"/>
    <mergeCell ref="C81:G81"/>
    <mergeCell ref="C84:G84"/>
    <mergeCell ref="B86:G86"/>
    <mergeCell ref="C87:G87"/>
    <mergeCell ref="C90:G90"/>
    <mergeCell ref="B95:I95"/>
    <mergeCell ref="B96:C96"/>
    <mergeCell ref="B59:I59"/>
    <mergeCell ref="B60:C60"/>
    <mergeCell ref="B62:I62"/>
    <mergeCell ref="C63:G63"/>
    <mergeCell ref="C66:G66"/>
    <mergeCell ref="B68:G68"/>
    <mergeCell ref="C69:G69"/>
    <mergeCell ref="C72:G72"/>
    <mergeCell ref="B77:I77"/>
    <mergeCell ref="C55:G55"/>
    <mergeCell ref="C52:G52"/>
    <mergeCell ref="B43:C43"/>
    <mergeCell ref="B45:I45"/>
    <mergeCell ref="C46:G46"/>
    <mergeCell ref="C49:G49"/>
    <mergeCell ref="B51:G51"/>
    <mergeCell ref="D43:E43"/>
    <mergeCell ref="B28:I28"/>
    <mergeCell ref="B8:I8"/>
    <mergeCell ref="C21:G21"/>
    <mergeCell ref="D9:E9"/>
    <mergeCell ref="D26:E26"/>
    <mergeCell ref="B9:C9"/>
    <mergeCell ref="C35:G35"/>
    <mergeCell ref="B2:J2"/>
    <mergeCell ref="B42:I42"/>
    <mergeCell ref="B25:I25"/>
    <mergeCell ref="C38:G38"/>
    <mergeCell ref="M2:O2"/>
    <mergeCell ref="N168:O170"/>
    <mergeCell ref="O175:O176"/>
    <mergeCell ref="B200:P200"/>
    <mergeCell ref="N184:O184"/>
    <mergeCell ref="N167:O167"/>
    <mergeCell ref="N131:O131"/>
    <mergeCell ref="N149:O149"/>
    <mergeCell ref="N77:O78"/>
    <mergeCell ref="N95:O97"/>
    <mergeCell ref="N113:O113"/>
    <mergeCell ref="N25:O26"/>
    <mergeCell ref="N59:O60"/>
    <mergeCell ref="B3:I4"/>
    <mergeCell ref="B34:G34"/>
    <mergeCell ref="C12:G12"/>
    <mergeCell ref="C15:G15"/>
    <mergeCell ref="C18:G18"/>
    <mergeCell ref="C29:G29"/>
    <mergeCell ref="C32:G32"/>
    <mergeCell ref="B26:C26"/>
    <mergeCell ref="B17:G17"/>
    <mergeCell ref="B11:G11"/>
    <mergeCell ref="N107:O108"/>
    <mergeCell ref="N124:O125"/>
    <mergeCell ref="N142:O143"/>
    <mergeCell ref="N160:O161"/>
    <mergeCell ref="N178:O179"/>
    <mergeCell ref="N196:O197"/>
    <mergeCell ref="N21:O21"/>
    <mergeCell ref="N19:O20"/>
    <mergeCell ref="N71:O72"/>
    <mergeCell ref="N88:O89"/>
    <mergeCell ref="N42:O42"/>
    <mergeCell ref="N52:O53"/>
    <mergeCell ref="N36:O38"/>
  </mergeCells>
  <conditionalFormatting sqref="B12:C12">
    <cfRule type="expression" dxfId="53" priority="32">
      <formula>""</formula>
    </cfRule>
    <cfRule type="containsText" dxfId="52" priority="33" operator="containsText" text="&quot;&quot;">
      <formula>NOT(ISERROR(SEARCH("""""",B12)))</formula>
    </cfRule>
  </conditionalFormatting>
  <conditionalFormatting sqref="B29:C29">
    <cfRule type="expression" dxfId="51" priority="30">
      <formula>""</formula>
    </cfRule>
    <cfRule type="containsText" dxfId="50" priority="31" operator="containsText" text="&quot;&quot;">
      <formula>NOT(ISERROR(SEARCH("""""",B29)))</formula>
    </cfRule>
  </conditionalFormatting>
  <conditionalFormatting sqref="B46:C46">
    <cfRule type="expression" dxfId="49" priority="28">
      <formula>""</formula>
    </cfRule>
    <cfRule type="containsText" dxfId="48" priority="29" operator="containsText" text="&quot;&quot;">
      <formula>NOT(ISERROR(SEARCH("""""",B46)))</formula>
    </cfRule>
  </conditionalFormatting>
  <conditionalFormatting sqref="B63:C63">
    <cfRule type="expression" dxfId="47" priority="26">
      <formula>""</formula>
    </cfRule>
    <cfRule type="containsText" dxfId="46" priority="27" operator="containsText" text="&quot;&quot;">
      <formula>NOT(ISERROR(SEARCH("""""",B63)))</formula>
    </cfRule>
  </conditionalFormatting>
  <conditionalFormatting sqref="B81:C81">
    <cfRule type="expression" dxfId="45" priority="24">
      <formula>""</formula>
    </cfRule>
    <cfRule type="containsText" dxfId="44" priority="25" operator="containsText" text="&quot;&quot;">
      <formula>NOT(ISERROR(SEARCH("""""",B81)))</formula>
    </cfRule>
  </conditionalFormatting>
  <conditionalFormatting sqref="B99:C99">
    <cfRule type="expression" dxfId="43" priority="22">
      <formula>""</formula>
    </cfRule>
    <cfRule type="containsText" dxfId="42" priority="23" operator="containsText" text="&quot;&quot;">
      <formula>NOT(ISERROR(SEARCH("""""",B99)))</formula>
    </cfRule>
  </conditionalFormatting>
  <conditionalFormatting sqref="B117:C117">
    <cfRule type="expression" dxfId="41" priority="20">
      <formula>""</formula>
    </cfRule>
    <cfRule type="containsText" dxfId="40" priority="21" operator="containsText" text="&quot;&quot;">
      <formula>NOT(ISERROR(SEARCH("""""",B117)))</formula>
    </cfRule>
  </conditionalFormatting>
  <conditionalFormatting sqref="B135:C135">
    <cfRule type="expression" dxfId="39" priority="18">
      <formula>""</formula>
    </cfRule>
    <cfRule type="containsText" dxfId="38" priority="19" operator="containsText" text="&quot;&quot;">
      <formula>NOT(ISERROR(SEARCH("""""",B135)))</formula>
    </cfRule>
  </conditionalFormatting>
  <conditionalFormatting sqref="B153:C153">
    <cfRule type="expression" dxfId="37" priority="16">
      <formula>""</formula>
    </cfRule>
    <cfRule type="containsText" dxfId="36" priority="17" operator="containsText" text="&quot;&quot;">
      <formula>NOT(ISERROR(SEARCH("""""",B153)))</formula>
    </cfRule>
  </conditionalFormatting>
  <conditionalFormatting sqref="B171:C171">
    <cfRule type="expression" dxfId="35" priority="14">
      <formula>""</formula>
    </cfRule>
    <cfRule type="containsText" dxfId="34" priority="15" operator="containsText" text="&quot;&quot;">
      <formula>NOT(ISERROR(SEARCH("""""",B171)))</formula>
    </cfRule>
  </conditionalFormatting>
  <conditionalFormatting sqref="B188:C188">
    <cfRule type="expression" dxfId="33" priority="12">
      <formula>""</formula>
    </cfRule>
    <cfRule type="containsText" dxfId="32" priority="13" operator="containsText" text="&quot;&quot;">
      <formula>NOT(ISERROR(SEARCH("""""",B188)))</formula>
    </cfRule>
  </conditionalFormatting>
  <conditionalFormatting sqref="C15:G15 C18:G18">
    <cfRule type="expression" dxfId="31" priority="11">
      <formula>$C$12="Not applicable/No impact"</formula>
    </cfRule>
  </conditionalFormatting>
  <conditionalFormatting sqref="C32:G32 C35:G35">
    <cfRule type="expression" dxfId="30" priority="10">
      <formula>$C$29="Not applicable/No impact"</formula>
    </cfRule>
  </conditionalFormatting>
  <conditionalFormatting sqref="C49:G49 C52:G52">
    <cfRule type="expression" dxfId="29" priority="9">
      <formula>$C$46="Not applicable/No impact"</formula>
    </cfRule>
  </conditionalFormatting>
  <conditionalFormatting sqref="C66:G66 C69:G69">
    <cfRule type="expression" dxfId="28" priority="8">
      <formula>$C$63="Not applicable/No impact"</formula>
    </cfRule>
  </conditionalFormatting>
  <conditionalFormatting sqref="C84:G84 C87:G87">
    <cfRule type="expression" dxfId="27" priority="7">
      <formula>$C$81="Not applicable/No impact"</formula>
    </cfRule>
  </conditionalFormatting>
  <conditionalFormatting sqref="C102:G102 C105:G105">
    <cfRule type="expression" dxfId="26" priority="6">
      <formula>$C$99="Not applicable/No impact"</formula>
    </cfRule>
  </conditionalFormatting>
  <conditionalFormatting sqref="C120:G120 C123:G123">
    <cfRule type="expression" dxfId="25" priority="5">
      <formula>$C$117="Not applicable/No impact"</formula>
    </cfRule>
  </conditionalFormatting>
  <conditionalFormatting sqref="C138:G138 C141:G141">
    <cfRule type="expression" dxfId="24" priority="4">
      <formula>$C$135="Not applicable/No impact"</formula>
    </cfRule>
  </conditionalFormatting>
  <conditionalFormatting sqref="C156:G156 C159:G159">
    <cfRule type="expression" dxfId="23" priority="3">
      <formula>$C$153="Not applicable/No impact"</formula>
    </cfRule>
  </conditionalFormatting>
  <conditionalFormatting sqref="C174:G174 C177:G177">
    <cfRule type="expression" dxfId="22" priority="2">
      <formula>$C$171="Not applicable/No impact"</formula>
    </cfRule>
  </conditionalFormatting>
  <conditionalFormatting sqref="C191:G191 C194:G194">
    <cfRule type="expression" dxfId="21" priority="1">
      <formula>$C$188="Not applicable/No impact"</formula>
    </cfRule>
  </conditionalFormatting>
  <dataValidations count="2">
    <dataValidation errorStyle="warning" showInputMessage="1" showErrorMessage="1" error="You must select an option for this question" sqref="B12 B29 B46 B63 B81 B99 B117 B135 B153 B171 B188"/>
    <dataValidation showInputMessage="1" showErrorMessage="1" error="You must answer this question" prompt="Please note why you think this project/policy will have the impact stated above. If the impact is 'not applicable', please explain here." sqref="C21:G21 C38:G38 C55:G55 C72:G72 C90:G90 C108:G108 C126:G126 C144:G144 C162:G162 C180:G180 C197:G197"/>
  </dataValidations>
  <pageMargins left="0.7" right="0.7" top="0.75" bottom="0.75" header="0.3" footer="0.3"/>
  <pageSetup orientation="landscape" r:id="rId1"/>
  <drawing r:id="rId2"/>
  <legacyDrawing r:id="rId3"/>
  <extLst>
    <ext xmlns:x14="http://schemas.microsoft.com/office/spreadsheetml/2009/9/main" uri="{CCE6A557-97BC-4b89-ADB6-D9C93CAAB3DF}">
      <x14:dataValidations xmlns:xm="http://schemas.microsoft.com/office/excel/2006/main" count="12">
        <x14:dataValidation type="list" errorStyle="warning" showInputMessage="1" showErrorMessage="1" error="You must select an option for this question">
          <x14:formula1>
            <xm:f>'Drop downs'!$A$15:$A$19</xm:f>
          </x14:formula1>
          <xm:sqref>C12</xm:sqref>
        </x14:dataValidation>
        <x14:dataValidation type="list" allowBlank="1" showInputMessage="1" showErrorMessage="1">
          <x14:formula1>
            <xm:f>'Drop downs'!$G$7:$G$8</xm:f>
          </x14:formula1>
          <xm:sqref>C32 C18 C15 C35 C49 C52 C66 C69 C84 C87 C102 C105 C120 C123 C138 C141 C156 C159 C174 C177 C191 C194</xm:sqref>
        </x14:dataValidation>
        <x14:dataValidation type="list" errorStyle="warning" showInputMessage="1" showErrorMessage="1" error="You must select an option for this question">
          <x14:formula1>
            <xm:f>'Drop downs'!$A$22:$A$26</xm:f>
          </x14:formula1>
          <xm:sqref>C29</xm:sqref>
        </x14:dataValidation>
        <x14:dataValidation type="list" errorStyle="warning" showInputMessage="1" showErrorMessage="1" error="You must select an option for this question">
          <x14:formula1>
            <xm:f>'Drop downs'!$A$29:$A$33</xm:f>
          </x14:formula1>
          <xm:sqref>C46:G46</xm:sqref>
        </x14:dataValidation>
        <x14:dataValidation type="list" errorStyle="warning" showInputMessage="1" showErrorMessage="1" error="You must select an option for this question">
          <x14:formula1>
            <xm:f>'Drop downs'!$A$36:$A$40</xm:f>
          </x14:formula1>
          <xm:sqref>C63:G63</xm:sqref>
        </x14:dataValidation>
        <x14:dataValidation type="list" errorStyle="warning" showInputMessage="1" showErrorMessage="1" error="You must select an option for this question">
          <x14:formula1>
            <xm:f>'Drop downs'!$A$57:$A$61</xm:f>
          </x14:formula1>
          <xm:sqref>C117:G117</xm:sqref>
        </x14:dataValidation>
        <x14:dataValidation type="list" errorStyle="warning" showInputMessage="1" showErrorMessage="1" error="You must select an option for this question">
          <x14:formula1>
            <xm:f>'Drop downs'!$A$64:$A$68</xm:f>
          </x14:formula1>
          <xm:sqref>C135:G135</xm:sqref>
        </x14:dataValidation>
        <x14:dataValidation type="list" errorStyle="warning" showInputMessage="1" showErrorMessage="1" error="You must select an option for this question">
          <x14:formula1>
            <xm:f>'Drop downs'!$A$71:$A$75</xm:f>
          </x14:formula1>
          <xm:sqref>C153:G153</xm:sqref>
        </x14:dataValidation>
        <x14:dataValidation type="list" errorStyle="warning" showInputMessage="1" showErrorMessage="1" error="You must select an option for this question">
          <x14:formula1>
            <xm:f>'Drop downs'!$A$85:$A$89</xm:f>
          </x14:formula1>
          <xm:sqref>C188:G188</xm:sqref>
        </x14:dataValidation>
        <x14:dataValidation type="list" errorStyle="warning" showInputMessage="1" showErrorMessage="1" error="You must select an option for this question">
          <x14:formula1>
            <xm:f>'Drop downs'!$A$78:$A$82</xm:f>
          </x14:formula1>
          <xm:sqref>C171:G171</xm:sqref>
        </x14:dataValidation>
        <x14:dataValidation type="list" errorStyle="warning" showInputMessage="1" showErrorMessage="1" error="You must select an option for this question">
          <x14:formula1>
            <xm:f>'Drop downs'!$A$50:$A$54</xm:f>
          </x14:formula1>
          <xm:sqref>C99:G99</xm:sqref>
        </x14:dataValidation>
        <x14:dataValidation type="list" errorStyle="warning" showInputMessage="1" showErrorMessage="1" error="You must select an option for this question">
          <x14:formula1>
            <xm:f>'Drop downs'!$A$43:$A$47</xm:f>
          </x14:formula1>
          <xm:sqref>C81:G81</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sheetPr>
  <dimension ref="A2:O61"/>
  <sheetViews>
    <sheetView topLeftCell="A25" workbookViewId="0">
      <selection activeCell="B32" sqref="B32"/>
    </sheetView>
  </sheetViews>
  <sheetFormatPr defaultRowHeight="15" x14ac:dyDescent="0.25"/>
  <cols>
    <col min="1" max="1" width="17.140625" customWidth="1"/>
    <col min="2" max="2" width="15.42578125" customWidth="1"/>
    <col min="8" max="8" width="25" customWidth="1"/>
    <col min="11" max="11" width="9.140625" customWidth="1"/>
  </cols>
  <sheetData>
    <row r="2" spans="1:15" x14ac:dyDescent="0.25">
      <c r="A2" t="s">
        <v>286</v>
      </c>
      <c r="B2">
        <f>$J$3</f>
        <v>0</v>
      </c>
      <c r="H2" s="21" t="s">
        <v>287</v>
      </c>
      <c r="I2" t="s">
        <v>288</v>
      </c>
      <c r="J2" t="s">
        <v>289</v>
      </c>
      <c r="K2" t="s">
        <v>290</v>
      </c>
      <c r="L2" t="s">
        <v>291</v>
      </c>
      <c r="M2" t="s">
        <v>292</v>
      </c>
      <c r="N2" t="s">
        <v>293</v>
      </c>
      <c r="O2" t="s">
        <v>294</v>
      </c>
    </row>
    <row r="3" spans="1:15" x14ac:dyDescent="0.25">
      <c r="B3">
        <f>$K$3</f>
        <v>0</v>
      </c>
      <c r="H3" t="s">
        <v>286</v>
      </c>
      <c r="I3">
        <f>Environment!L19</f>
        <v>20</v>
      </c>
      <c r="J3">
        <f>IF(AND(I3&lt;20, I3&gt;=4),1,0)</f>
        <v>0</v>
      </c>
      <c r="K3">
        <f>IF(AND(I3&gt;0,I3&lt;=3),1,0)</f>
        <v>0</v>
      </c>
      <c r="L3">
        <f>IF(I3=0,1,0)</f>
        <v>0</v>
      </c>
      <c r="M3">
        <f>IF(AND(I3&lt;0,I3&gt;=-3),1,0)</f>
        <v>0</v>
      </c>
      <c r="N3">
        <f>IF(I3&lt;=-4,1,0)</f>
        <v>0</v>
      </c>
      <c r="O3">
        <f>IF(I3&gt;=20,1,0)</f>
        <v>1</v>
      </c>
    </row>
    <row r="4" spans="1:15" x14ac:dyDescent="0.25">
      <c r="B4">
        <f>$L$3</f>
        <v>0</v>
      </c>
      <c r="H4" t="s">
        <v>295</v>
      </c>
      <c r="I4">
        <f>Environment!L36</f>
        <v>20</v>
      </c>
      <c r="J4">
        <f t="shared" ref="J4:J12" si="0">IF(AND(I4&lt;20, I4&gt;=4),1,0)</f>
        <v>0</v>
      </c>
      <c r="K4">
        <f t="shared" ref="K4:K12" si="1">IF(AND(I4&gt;0,I4&lt;=3),1,0)</f>
        <v>0</v>
      </c>
      <c r="L4">
        <f t="shared" ref="L4:L12" si="2">IF(I4=0,1,0)</f>
        <v>0</v>
      </c>
      <c r="M4">
        <f t="shared" ref="M4:M12" si="3">IF(AND(I4&lt;0,I4&gt;=-3),1,0)</f>
        <v>0</v>
      </c>
      <c r="N4">
        <f t="shared" ref="N4:N12" si="4">IF(I4&lt;=-4,1,0)</f>
        <v>0</v>
      </c>
      <c r="O4">
        <f t="shared" ref="O4:O12" si="5">IF(I4&gt;=20,1,0)</f>
        <v>1</v>
      </c>
    </row>
    <row r="5" spans="1:15" x14ac:dyDescent="0.25">
      <c r="B5">
        <f>$M$3</f>
        <v>0</v>
      </c>
      <c r="H5" t="s">
        <v>296</v>
      </c>
      <c r="I5">
        <f>Environment!L53</f>
        <v>20</v>
      </c>
      <c r="J5">
        <f t="shared" si="0"/>
        <v>0</v>
      </c>
      <c r="K5">
        <f t="shared" si="1"/>
        <v>0</v>
      </c>
      <c r="L5">
        <f t="shared" si="2"/>
        <v>0</v>
      </c>
      <c r="M5">
        <f t="shared" si="3"/>
        <v>0</v>
      </c>
      <c r="N5">
        <f t="shared" si="4"/>
        <v>0</v>
      </c>
      <c r="O5">
        <f t="shared" si="5"/>
        <v>1</v>
      </c>
    </row>
    <row r="6" spans="1:15" x14ac:dyDescent="0.25">
      <c r="B6">
        <f>$N$3</f>
        <v>0</v>
      </c>
      <c r="H6" t="s">
        <v>297</v>
      </c>
      <c r="I6">
        <f>Environment!L70</f>
        <v>20</v>
      </c>
      <c r="J6">
        <f t="shared" si="0"/>
        <v>0</v>
      </c>
      <c r="K6">
        <f t="shared" si="1"/>
        <v>0</v>
      </c>
      <c r="L6">
        <f t="shared" si="2"/>
        <v>0</v>
      </c>
      <c r="M6">
        <f t="shared" si="3"/>
        <v>0</v>
      </c>
      <c r="N6">
        <f t="shared" si="4"/>
        <v>0</v>
      </c>
      <c r="O6">
        <f t="shared" si="5"/>
        <v>1</v>
      </c>
    </row>
    <row r="7" spans="1:15" x14ac:dyDescent="0.25">
      <c r="B7">
        <f>$O$3</f>
        <v>1</v>
      </c>
      <c r="H7" t="s">
        <v>298</v>
      </c>
      <c r="I7">
        <f>Environment!L87</f>
        <v>20</v>
      </c>
      <c r="J7">
        <f t="shared" si="0"/>
        <v>0</v>
      </c>
      <c r="K7">
        <f t="shared" si="1"/>
        <v>0</v>
      </c>
      <c r="L7">
        <f t="shared" si="2"/>
        <v>0</v>
      </c>
      <c r="M7">
        <f t="shared" si="3"/>
        <v>0</v>
      </c>
      <c r="N7">
        <f t="shared" si="4"/>
        <v>0</v>
      </c>
      <c r="O7">
        <f t="shared" si="5"/>
        <v>1</v>
      </c>
    </row>
    <row r="8" spans="1:15" x14ac:dyDescent="0.25">
      <c r="A8" t="s">
        <v>299</v>
      </c>
      <c r="B8">
        <f>$J$4</f>
        <v>0</v>
      </c>
      <c r="H8" t="s">
        <v>653</v>
      </c>
      <c r="I8">
        <f>Environment!L104</f>
        <v>20</v>
      </c>
      <c r="J8">
        <f t="shared" si="0"/>
        <v>0</v>
      </c>
      <c r="K8">
        <f t="shared" si="1"/>
        <v>0</v>
      </c>
      <c r="L8">
        <f t="shared" si="2"/>
        <v>0</v>
      </c>
      <c r="M8">
        <f t="shared" si="3"/>
        <v>0</v>
      </c>
      <c r="N8">
        <f t="shared" si="4"/>
        <v>0</v>
      </c>
      <c r="O8">
        <f t="shared" si="5"/>
        <v>1</v>
      </c>
    </row>
    <row r="9" spans="1:15" x14ac:dyDescent="0.25">
      <c r="B9">
        <f>$K$4</f>
        <v>0</v>
      </c>
      <c r="H9" t="s">
        <v>300</v>
      </c>
      <c r="I9">
        <f>Environment!L121</f>
        <v>20</v>
      </c>
      <c r="J9">
        <f t="shared" si="0"/>
        <v>0</v>
      </c>
      <c r="K9">
        <f t="shared" si="1"/>
        <v>0</v>
      </c>
      <c r="L9">
        <f t="shared" si="2"/>
        <v>0</v>
      </c>
      <c r="M9">
        <f t="shared" si="3"/>
        <v>0</v>
      </c>
      <c r="N9">
        <f t="shared" si="4"/>
        <v>0</v>
      </c>
      <c r="O9">
        <f t="shared" si="5"/>
        <v>1</v>
      </c>
    </row>
    <row r="10" spans="1:15" x14ac:dyDescent="0.25">
      <c r="B10">
        <f>$L$4</f>
        <v>0</v>
      </c>
      <c r="H10" t="s">
        <v>301</v>
      </c>
      <c r="I10">
        <f>Environment!L138</f>
        <v>20</v>
      </c>
      <c r="J10">
        <f t="shared" si="0"/>
        <v>0</v>
      </c>
      <c r="K10">
        <f t="shared" si="1"/>
        <v>0</v>
      </c>
      <c r="L10">
        <f t="shared" si="2"/>
        <v>0</v>
      </c>
      <c r="M10">
        <f t="shared" si="3"/>
        <v>0</v>
      </c>
      <c r="N10">
        <f t="shared" si="4"/>
        <v>0</v>
      </c>
      <c r="O10">
        <f t="shared" si="5"/>
        <v>1</v>
      </c>
    </row>
    <row r="11" spans="1:15" x14ac:dyDescent="0.25">
      <c r="B11">
        <f>$M$4</f>
        <v>0</v>
      </c>
      <c r="H11" t="s">
        <v>302</v>
      </c>
      <c r="I11">
        <f>Environment!L155</f>
        <v>20</v>
      </c>
      <c r="J11">
        <f t="shared" si="0"/>
        <v>0</v>
      </c>
      <c r="K11">
        <f t="shared" si="1"/>
        <v>0</v>
      </c>
      <c r="L11">
        <f t="shared" si="2"/>
        <v>0</v>
      </c>
      <c r="M11">
        <f t="shared" si="3"/>
        <v>0</v>
      </c>
      <c r="N11">
        <f t="shared" si="4"/>
        <v>0</v>
      </c>
      <c r="O11">
        <f t="shared" si="5"/>
        <v>1</v>
      </c>
    </row>
    <row r="12" spans="1:15" x14ac:dyDescent="0.25">
      <c r="B12">
        <f>$N$4</f>
        <v>0</v>
      </c>
      <c r="H12" t="s">
        <v>303</v>
      </c>
      <c r="I12">
        <f>Environment!L172</f>
        <v>20</v>
      </c>
      <c r="J12">
        <f t="shared" si="0"/>
        <v>0</v>
      </c>
      <c r="K12">
        <f t="shared" si="1"/>
        <v>0</v>
      </c>
      <c r="L12">
        <f t="shared" si="2"/>
        <v>0</v>
      </c>
      <c r="M12">
        <f t="shared" si="3"/>
        <v>0</v>
      </c>
      <c r="N12">
        <f t="shared" si="4"/>
        <v>0</v>
      </c>
      <c r="O12">
        <f t="shared" si="5"/>
        <v>1</v>
      </c>
    </row>
    <row r="13" spans="1:15" x14ac:dyDescent="0.25">
      <c r="B13">
        <f>$O$4</f>
        <v>1</v>
      </c>
    </row>
    <row r="14" spans="1:15" x14ac:dyDescent="0.25">
      <c r="A14" t="s">
        <v>304</v>
      </c>
      <c r="B14">
        <f>$J$5</f>
        <v>0</v>
      </c>
    </row>
    <row r="15" spans="1:15" x14ac:dyDescent="0.25">
      <c r="B15">
        <f>$K$5</f>
        <v>0</v>
      </c>
    </row>
    <row r="16" spans="1:15" x14ac:dyDescent="0.25">
      <c r="B16">
        <f>$L$5</f>
        <v>0</v>
      </c>
    </row>
    <row r="17" spans="1:2" x14ac:dyDescent="0.25">
      <c r="B17">
        <f>$M$5</f>
        <v>0</v>
      </c>
    </row>
    <row r="18" spans="1:2" x14ac:dyDescent="0.25">
      <c r="B18">
        <f>$N$5</f>
        <v>0</v>
      </c>
    </row>
    <row r="19" spans="1:2" x14ac:dyDescent="0.25">
      <c r="B19">
        <f>$O$5</f>
        <v>1</v>
      </c>
    </row>
    <row r="20" spans="1:2" x14ac:dyDescent="0.25">
      <c r="A20" t="s">
        <v>297</v>
      </c>
      <c r="B20">
        <f>$J$6</f>
        <v>0</v>
      </c>
    </row>
    <row r="21" spans="1:2" x14ac:dyDescent="0.25">
      <c r="B21">
        <f>$K$6</f>
        <v>0</v>
      </c>
    </row>
    <row r="22" spans="1:2" x14ac:dyDescent="0.25">
      <c r="B22">
        <f>$L$6</f>
        <v>0</v>
      </c>
    </row>
    <row r="23" spans="1:2" x14ac:dyDescent="0.25">
      <c r="B23">
        <f>$M$6</f>
        <v>0</v>
      </c>
    </row>
    <row r="24" spans="1:2" x14ac:dyDescent="0.25">
      <c r="B24">
        <f>$N$6</f>
        <v>0</v>
      </c>
    </row>
    <row r="25" spans="1:2" x14ac:dyDescent="0.25">
      <c r="B25">
        <f>$O$6</f>
        <v>1</v>
      </c>
    </row>
    <row r="26" spans="1:2" x14ac:dyDescent="0.25">
      <c r="A26" t="s">
        <v>298</v>
      </c>
      <c r="B26">
        <f>$J$7</f>
        <v>0</v>
      </c>
    </row>
    <row r="27" spans="1:2" x14ac:dyDescent="0.25">
      <c r="B27">
        <f>$K$7</f>
        <v>0</v>
      </c>
    </row>
    <row r="28" spans="1:2" x14ac:dyDescent="0.25">
      <c r="B28">
        <f>$L$7</f>
        <v>0</v>
      </c>
    </row>
    <row r="29" spans="1:2" x14ac:dyDescent="0.25">
      <c r="B29">
        <f>$M$7</f>
        <v>0</v>
      </c>
    </row>
    <row r="30" spans="1:2" x14ac:dyDescent="0.25">
      <c r="B30">
        <f>$N$7</f>
        <v>0</v>
      </c>
    </row>
    <row r="31" spans="1:2" x14ac:dyDescent="0.25">
      <c r="B31">
        <f>$O$7</f>
        <v>1</v>
      </c>
    </row>
    <row r="32" spans="1:2" x14ac:dyDescent="0.25">
      <c r="A32" t="s">
        <v>653</v>
      </c>
      <c r="B32">
        <f>$J$8</f>
        <v>0</v>
      </c>
    </row>
    <row r="33" spans="1:2" x14ac:dyDescent="0.25">
      <c r="B33">
        <f>$K$8</f>
        <v>0</v>
      </c>
    </row>
    <row r="34" spans="1:2" x14ac:dyDescent="0.25">
      <c r="B34">
        <f>$L$8</f>
        <v>0</v>
      </c>
    </row>
    <row r="35" spans="1:2" x14ac:dyDescent="0.25">
      <c r="B35">
        <f>$M$8</f>
        <v>0</v>
      </c>
    </row>
    <row r="36" spans="1:2" x14ac:dyDescent="0.25">
      <c r="B36">
        <f>$N$8</f>
        <v>0</v>
      </c>
    </row>
    <row r="37" spans="1:2" x14ac:dyDescent="0.25">
      <c r="B37">
        <f>$O$8</f>
        <v>1</v>
      </c>
    </row>
    <row r="38" spans="1:2" x14ac:dyDescent="0.25">
      <c r="A38" t="s">
        <v>305</v>
      </c>
      <c r="B38">
        <f>$J$9</f>
        <v>0</v>
      </c>
    </row>
    <row r="39" spans="1:2" x14ac:dyDescent="0.25">
      <c r="B39">
        <f>$K$9</f>
        <v>0</v>
      </c>
    </row>
    <row r="40" spans="1:2" x14ac:dyDescent="0.25">
      <c r="B40">
        <f>$L$9</f>
        <v>0</v>
      </c>
    </row>
    <row r="41" spans="1:2" x14ac:dyDescent="0.25">
      <c r="B41">
        <f>$M$9</f>
        <v>0</v>
      </c>
    </row>
    <row r="42" spans="1:2" x14ac:dyDescent="0.25">
      <c r="B42">
        <f>$N$9</f>
        <v>0</v>
      </c>
    </row>
    <row r="43" spans="1:2" x14ac:dyDescent="0.25">
      <c r="B43">
        <f>$O$9</f>
        <v>1</v>
      </c>
    </row>
    <row r="44" spans="1:2" x14ac:dyDescent="0.25">
      <c r="A44" t="s">
        <v>306</v>
      </c>
      <c r="B44">
        <f>$J$10</f>
        <v>0</v>
      </c>
    </row>
    <row r="45" spans="1:2" x14ac:dyDescent="0.25">
      <c r="B45">
        <f>$K$10</f>
        <v>0</v>
      </c>
    </row>
    <row r="46" spans="1:2" x14ac:dyDescent="0.25">
      <c r="B46">
        <f>$L$10</f>
        <v>0</v>
      </c>
    </row>
    <row r="47" spans="1:2" x14ac:dyDescent="0.25">
      <c r="B47">
        <f>$M$10</f>
        <v>0</v>
      </c>
    </row>
    <row r="48" spans="1:2" x14ac:dyDescent="0.25">
      <c r="B48">
        <f>$N$10</f>
        <v>0</v>
      </c>
    </row>
    <row r="49" spans="1:2" x14ac:dyDescent="0.25">
      <c r="B49">
        <f>$O$10</f>
        <v>1</v>
      </c>
    </row>
    <row r="50" spans="1:2" x14ac:dyDescent="0.25">
      <c r="A50" t="s">
        <v>307</v>
      </c>
      <c r="B50">
        <f>$J$11</f>
        <v>0</v>
      </c>
    </row>
    <row r="51" spans="1:2" x14ac:dyDescent="0.25">
      <c r="B51">
        <f>$K$11</f>
        <v>0</v>
      </c>
    </row>
    <row r="52" spans="1:2" x14ac:dyDescent="0.25">
      <c r="B52">
        <f>$L$11</f>
        <v>0</v>
      </c>
    </row>
    <row r="53" spans="1:2" x14ac:dyDescent="0.25">
      <c r="B53">
        <f>$M$11</f>
        <v>0</v>
      </c>
    </row>
    <row r="54" spans="1:2" x14ac:dyDescent="0.25">
      <c r="B54">
        <f>$N$11</f>
        <v>0</v>
      </c>
    </row>
    <row r="55" spans="1:2" x14ac:dyDescent="0.25">
      <c r="B55">
        <f>$O$11</f>
        <v>1</v>
      </c>
    </row>
    <row r="56" spans="1:2" x14ac:dyDescent="0.25">
      <c r="A56" t="s">
        <v>308</v>
      </c>
      <c r="B56">
        <f>$J$12</f>
        <v>0</v>
      </c>
    </row>
    <row r="57" spans="1:2" x14ac:dyDescent="0.25">
      <c r="B57">
        <f>$K$12</f>
        <v>0</v>
      </c>
    </row>
    <row r="58" spans="1:2" x14ac:dyDescent="0.25">
      <c r="B58">
        <f>$L$12</f>
        <v>0</v>
      </c>
    </row>
    <row r="59" spans="1:2" x14ac:dyDescent="0.25">
      <c r="B59">
        <f>$M$12</f>
        <v>0</v>
      </c>
    </row>
    <row r="60" spans="1:2" x14ac:dyDescent="0.25">
      <c r="B60">
        <f>$N$12</f>
        <v>0</v>
      </c>
    </row>
    <row r="61" spans="1:2" x14ac:dyDescent="0.25">
      <c r="B61">
        <f>$O$12</f>
        <v>1</v>
      </c>
    </row>
  </sheetData>
  <pageMargins left="0.7" right="0.7" top="0.75" bottom="0.75" header="0.3" footer="0.3"/>
  <pageSetup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sheetPr>
  <dimension ref="A2:O67"/>
  <sheetViews>
    <sheetView workbookViewId="0">
      <selection activeCell="G31" sqref="G31"/>
    </sheetView>
  </sheetViews>
  <sheetFormatPr defaultColWidth="8.7109375" defaultRowHeight="15" x14ac:dyDescent="0.25"/>
  <cols>
    <col min="8" max="8" width="25" customWidth="1"/>
    <col min="11" max="11" width="9.140625" customWidth="1"/>
  </cols>
  <sheetData>
    <row r="2" spans="1:15" x14ac:dyDescent="0.25">
      <c r="A2" t="s">
        <v>309</v>
      </c>
      <c r="B2">
        <f>$J$3</f>
        <v>0</v>
      </c>
      <c r="H2" s="21" t="s">
        <v>5</v>
      </c>
      <c r="I2" t="s">
        <v>288</v>
      </c>
      <c r="J2" t="s">
        <v>289</v>
      </c>
      <c r="K2" t="s">
        <v>290</v>
      </c>
      <c r="L2" t="s">
        <v>291</v>
      </c>
      <c r="M2" t="s">
        <v>292</v>
      </c>
      <c r="N2" t="s">
        <v>293</v>
      </c>
      <c r="O2" t="s">
        <v>294</v>
      </c>
    </row>
    <row r="3" spans="1:15" x14ac:dyDescent="0.25">
      <c r="B3">
        <f>$K$3</f>
        <v>0</v>
      </c>
      <c r="H3" t="s">
        <v>309</v>
      </c>
      <c r="I3">
        <f>Social!L19</f>
        <v>20</v>
      </c>
      <c r="J3">
        <f>IF(AND(I3&lt;20,I3&gt;=4),1,0)</f>
        <v>0</v>
      </c>
      <c r="K3">
        <f>IF(AND(I3&gt;0,I3&lt;=3),1,0)</f>
        <v>0</v>
      </c>
      <c r="L3">
        <f>IF(I3=0,1,0)</f>
        <v>0</v>
      </c>
      <c r="M3">
        <f>IF(AND(I3&lt;0,I3&gt;=-3),1,0)</f>
        <v>0</v>
      </c>
      <c r="N3">
        <f>IF(I3&lt;=-4,1,0)</f>
        <v>0</v>
      </c>
      <c r="O3">
        <f>IF(I3&gt;=20,1,0)</f>
        <v>1</v>
      </c>
    </row>
    <row r="4" spans="1:15" x14ac:dyDescent="0.25">
      <c r="B4">
        <f>$L$3</f>
        <v>0</v>
      </c>
      <c r="H4" t="s">
        <v>310</v>
      </c>
      <c r="I4">
        <f>Social!L36</f>
        <v>20</v>
      </c>
      <c r="J4">
        <f t="shared" ref="J4:J13" si="0">IF(AND(I4&lt;20,I4&gt;=4),1,0)</f>
        <v>0</v>
      </c>
      <c r="K4">
        <f t="shared" ref="K4:K13" si="1">IF(AND(I4&gt;0,I4&lt;=3),1,0)</f>
        <v>0</v>
      </c>
      <c r="L4">
        <f t="shared" ref="L4:L13" si="2">IF(I4=0,1,0)</f>
        <v>0</v>
      </c>
      <c r="M4">
        <f t="shared" ref="M4:M13" si="3">IF(AND(I4&lt;0,I4&gt;=-3),1,0)</f>
        <v>0</v>
      </c>
      <c r="N4">
        <f t="shared" ref="N4:N13" si="4">IF(I4&lt;=-4,1,0)</f>
        <v>0</v>
      </c>
      <c r="O4">
        <f t="shared" ref="O4:O13" si="5">IF(I4&gt;=20,1,0)</f>
        <v>1</v>
      </c>
    </row>
    <row r="5" spans="1:15" x14ac:dyDescent="0.25">
      <c r="B5">
        <f>$M$3</f>
        <v>0</v>
      </c>
      <c r="H5" t="s">
        <v>311</v>
      </c>
      <c r="I5">
        <f>Social!L53</f>
        <v>20</v>
      </c>
      <c r="J5">
        <f t="shared" si="0"/>
        <v>0</v>
      </c>
      <c r="K5">
        <f t="shared" si="1"/>
        <v>0</v>
      </c>
      <c r="L5">
        <f t="shared" si="2"/>
        <v>0</v>
      </c>
      <c r="M5">
        <f t="shared" si="3"/>
        <v>0</v>
      </c>
      <c r="N5">
        <f t="shared" si="4"/>
        <v>0</v>
      </c>
      <c r="O5">
        <f t="shared" si="5"/>
        <v>1</v>
      </c>
    </row>
    <row r="6" spans="1:15" x14ac:dyDescent="0.25">
      <c r="B6">
        <f>$N$3</f>
        <v>0</v>
      </c>
      <c r="H6" t="s">
        <v>312</v>
      </c>
      <c r="I6">
        <f>Social!L70</f>
        <v>20</v>
      </c>
      <c r="J6">
        <f t="shared" si="0"/>
        <v>0</v>
      </c>
      <c r="K6">
        <f t="shared" si="1"/>
        <v>0</v>
      </c>
      <c r="L6">
        <f t="shared" si="2"/>
        <v>0</v>
      </c>
      <c r="M6">
        <f t="shared" si="3"/>
        <v>0</v>
      </c>
      <c r="N6">
        <f t="shared" si="4"/>
        <v>0</v>
      </c>
      <c r="O6">
        <f t="shared" si="5"/>
        <v>1</v>
      </c>
    </row>
    <row r="7" spans="1:15" x14ac:dyDescent="0.25">
      <c r="B7">
        <f>$O$3</f>
        <v>1</v>
      </c>
      <c r="H7" t="s">
        <v>313</v>
      </c>
      <c r="I7">
        <f>Social!L88</f>
        <v>20</v>
      </c>
      <c r="J7">
        <f t="shared" si="0"/>
        <v>0</v>
      </c>
      <c r="K7">
        <f t="shared" si="1"/>
        <v>0</v>
      </c>
      <c r="L7">
        <f t="shared" si="2"/>
        <v>0</v>
      </c>
      <c r="M7">
        <f t="shared" si="3"/>
        <v>0</v>
      </c>
      <c r="N7">
        <f t="shared" si="4"/>
        <v>0</v>
      </c>
      <c r="O7">
        <f t="shared" si="5"/>
        <v>1</v>
      </c>
    </row>
    <row r="8" spans="1:15" x14ac:dyDescent="0.25">
      <c r="A8" t="s">
        <v>314</v>
      </c>
      <c r="B8">
        <f>$J$4</f>
        <v>0</v>
      </c>
      <c r="H8" t="s">
        <v>315</v>
      </c>
      <c r="I8">
        <f>Social!L106</f>
        <v>20</v>
      </c>
      <c r="J8">
        <f t="shared" si="0"/>
        <v>0</v>
      </c>
      <c r="K8">
        <f t="shared" si="1"/>
        <v>0</v>
      </c>
      <c r="L8">
        <f t="shared" si="2"/>
        <v>0</v>
      </c>
      <c r="M8">
        <f t="shared" si="3"/>
        <v>0</v>
      </c>
      <c r="N8">
        <f t="shared" si="4"/>
        <v>0</v>
      </c>
      <c r="O8">
        <f t="shared" si="5"/>
        <v>1</v>
      </c>
    </row>
    <row r="9" spans="1:15" x14ac:dyDescent="0.25">
      <c r="B9">
        <f>$K$4</f>
        <v>0</v>
      </c>
      <c r="H9" t="s">
        <v>316</v>
      </c>
      <c r="I9">
        <f>Social!L124</f>
        <v>20</v>
      </c>
      <c r="J9">
        <f t="shared" si="0"/>
        <v>0</v>
      </c>
      <c r="K9">
        <f t="shared" si="1"/>
        <v>0</v>
      </c>
      <c r="L9">
        <f t="shared" si="2"/>
        <v>0</v>
      </c>
      <c r="M9">
        <f t="shared" si="3"/>
        <v>0</v>
      </c>
      <c r="N9">
        <f t="shared" si="4"/>
        <v>0</v>
      </c>
      <c r="O9">
        <f t="shared" si="5"/>
        <v>1</v>
      </c>
    </row>
    <row r="10" spans="1:15" x14ac:dyDescent="0.25">
      <c r="B10">
        <f>$L$4</f>
        <v>0</v>
      </c>
      <c r="H10" t="s">
        <v>317</v>
      </c>
      <c r="I10">
        <f>Social!L142</f>
        <v>20</v>
      </c>
      <c r="J10">
        <f t="shared" si="0"/>
        <v>0</v>
      </c>
      <c r="K10">
        <f t="shared" si="1"/>
        <v>0</v>
      </c>
      <c r="L10">
        <f t="shared" si="2"/>
        <v>0</v>
      </c>
      <c r="M10">
        <f t="shared" si="3"/>
        <v>0</v>
      </c>
      <c r="N10">
        <f t="shared" si="4"/>
        <v>0</v>
      </c>
      <c r="O10">
        <f t="shared" si="5"/>
        <v>1</v>
      </c>
    </row>
    <row r="11" spans="1:15" x14ac:dyDescent="0.25">
      <c r="B11">
        <f>$M$4</f>
        <v>0</v>
      </c>
      <c r="H11" t="s">
        <v>318</v>
      </c>
      <c r="I11">
        <f>Social!L160</f>
        <v>20</v>
      </c>
      <c r="J11">
        <f t="shared" si="0"/>
        <v>0</v>
      </c>
      <c r="K11">
        <f t="shared" si="1"/>
        <v>0</v>
      </c>
      <c r="L11">
        <f t="shared" si="2"/>
        <v>0</v>
      </c>
      <c r="M11">
        <f t="shared" si="3"/>
        <v>0</v>
      </c>
      <c r="N11">
        <f t="shared" si="4"/>
        <v>0</v>
      </c>
      <c r="O11">
        <f t="shared" si="5"/>
        <v>1</v>
      </c>
    </row>
    <row r="12" spans="1:15" x14ac:dyDescent="0.25">
      <c r="B12">
        <f>$N$4</f>
        <v>0</v>
      </c>
      <c r="H12" t="s">
        <v>319</v>
      </c>
      <c r="I12">
        <f>Social!L195</f>
        <v>20</v>
      </c>
      <c r="J12">
        <f t="shared" si="0"/>
        <v>0</v>
      </c>
      <c r="K12">
        <f t="shared" si="1"/>
        <v>0</v>
      </c>
      <c r="L12">
        <f t="shared" si="2"/>
        <v>0</v>
      </c>
      <c r="M12">
        <f t="shared" si="3"/>
        <v>0</v>
      </c>
      <c r="N12">
        <f t="shared" si="4"/>
        <v>0</v>
      </c>
      <c r="O12">
        <f t="shared" si="5"/>
        <v>1</v>
      </c>
    </row>
    <row r="13" spans="1:15" x14ac:dyDescent="0.25">
      <c r="B13">
        <f>$O$4</f>
        <v>1</v>
      </c>
      <c r="H13" t="s">
        <v>320</v>
      </c>
      <c r="I13">
        <f>Social!L178</f>
        <v>20</v>
      </c>
      <c r="J13">
        <f t="shared" si="0"/>
        <v>0</v>
      </c>
      <c r="K13">
        <f t="shared" si="1"/>
        <v>0</v>
      </c>
      <c r="L13">
        <f t="shared" si="2"/>
        <v>0</v>
      </c>
      <c r="M13">
        <f t="shared" si="3"/>
        <v>0</v>
      </c>
      <c r="N13">
        <f t="shared" si="4"/>
        <v>0</v>
      </c>
      <c r="O13">
        <f t="shared" si="5"/>
        <v>1</v>
      </c>
    </row>
    <row r="14" spans="1:15" x14ac:dyDescent="0.25">
      <c r="A14" t="s">
        <v>321</v>
      </c>
      <c r="B14">
        <f>$J$5</f>
        <v>0</v>
      </c>
    </row>
    <row r="15" spans="1:15" x14ac:dyDescent="0.25">
      <c r="B15">
        <f>$K$5</f>
        <v>0</v>
      </c>
    </row>
    <row r="16" spans="1:15" x14ac:dyDescent="0.25">
      <c r="B16">
        <f>$L$5</f>
        <v>0</v>
      </c>
    </row>
    <row r="17" spans="1:2" x14ac:dyDescent="0.25">
      <c r="B17">
        <f>$M$5</f>
        <v>0</v>
      </c>
    </row>
    <row r="18" spans="1:2" x14ac:dyDescent="0.25">
      <c r="B18">
        <f>$N$5</f>
        <v>0</v>
      </c>
    </row>
    <row r="19" spans="1:2" x14ac:dyDescent="0.25">
      <c r="B19">
        <f>$O$5</f>
        <v>1</v>
      </c>
    </row>
    <row r="20" spans="1:2" x14ac:dyDescent="0.25">
      <c r="A20" t="s">
        <v>322</v>
      </c>
      <c r="B20">
        <f>$J$6</f>
        <v>0</v>
      </c>
    </row>
    <row r="21" spans="1:2" x14ac:dyDescent="0.25">
      <c r="B21">
        <f>$K$6</f>
        <v>0</v>
      </c>
    </row>
    <row r="22" spans="1:2" x14ac:dyDescent="0.25">
      <c r="B22">
        <f>$L$6</f>
        <v>0</v>
      </c>
    </row>
    <row r="23" spans="1:2" x14ac:dyDescent="0.25">
      <c r="B23">
        <f>$M$6</f>
        <v>0</v>
      </c>
    </row>
    <row r="24" spans="1:2" x14ac:dyDescent="0.25">
      <c r="B24">
        <f>$N$6</f>
        <v>0</v>
      </c>
    </row>
    <row r="25" spans="1:2" x14ac:dyDescent="0.25">
      <c r="B25">
        <f>$O$6</f>
        <v>1</v>
      </c>
    </row>
    <row r="26" spans="1:2" x14ac:dyDescent="0.25">
      <c r="A26" t="s">
        <v>323</v>
      </c>
      <c r="B26">
        <f>$J$7</f>
        <v>0</v>
      </c>
    </row>
    <row r="27" spans="1:2" x14ac:dyDescent="0.25">
      <c r="B27">
        <f>$K$7</f>
        <v>0</v>
      </c>
    </row>
    <row r="28" spans="1:2" x14ac:dyDescent="0.25">
      <c r="B28">
        <f>$L$7</f>
        <v>0</v>
      </c>
    </row>
    <row r="29" spans="1:2" x14ac:dyDescent="0.25">
      <c r="B29">
        <f>$M$7</f>
        <v>0</v>
      </c>
    </row>
    <row r="30" spans="1:2" x14ac:dyDescent="0.25">
      <c r="B30">
        <f>$N$7</f>
        <v>0</v>
      </c>
    </row>
    <row r="31" spans="1:2" x14ac:dyDescent="0.25">
      <c r="B31">
        <f>$O$7</f>
        <v>1</v>
      </c>
    </row>
    <row r="32" spans="1:2" x14ac:dyDescent="0.25">
      <c r="A32" t="s">
        <v>324</v>
      </c>
      <c r="B32">
        <f>$J$8</f>
        <v>0</v>
      </c>
    </row>
    <row r="33" spans="1:2" x14ac:dyDescent="0.25">
      <c r="B33">
        <f>$K$8</f>
        <v>0</v>
      </c>
    </row>
    <row r="34" spans="1:2" x14ac:dyDescent="0.25">
      <c r="B34">
        <f>$L$8</f>
        <v>0</v>
      </c>
    </row>
    <row r="35" spans="1:2" x14ac:dyDescent="0.25">
      <c r="B35">
        <f>$M$8</f>
        <v>0</v>
      </c>
    </row>
    <row r="36" spans="1:2" x14ac:dyDescent="0.25">
      <c r="B36">
        <f>$N$8</f>
        <v>0</v>
      </c>
    </row>
    <row r="37" spans="1:2" x14ac:dyDescent="0.25">
      <c r="B37">
        <f>$O$8</f>
        <v>1</v>
      </c>
    </row>
    <row r="38" spans="1:2" x14ac:dyDescent="0.25">
      <c r="A38" t="s">
        <v>325</v>
      </c>
      <c r="B38">
        <f>$J$9</f>
        <v>0</v>
      </c>
    </row>
    <row r="39" spans="1:2" x14ac:dyDescent="0.25">
      <c r="B39">
        <f>$K$9</f>
        <v>0</v>
      </c>
    </row>
    <row r="40" spans="1:2" x14ac:dyDescent="0.25">
      <c r="B40">
        <f>$L$9</f>
        <v>0</v>
      </c>
    </row>
    <row r="41" spans="1:2" x14ac:dyDescent="0.25">
      <c r="B41">
        <f>$M$9</f>
        <v>0</v>
      </c>
    </row>
    <row r="42" spans="1:2" x14ac:dyDescent="0.25">
      <c r="B42">
        <f>$N$9</f>
        <v>0</v>
      </c>
    </row>
    <row r="43" spans="1:2" x14ac:dyDescent="0.25">
      <c r="B43">
        <f>$O$9</f>
        <v>1</v>
      </c>
    </row>
    <row r="44" spans="1:2" x14ac:dyDescent="0.25">
      <c r="A44" t="s">
        <v>326</v>
      </c>
      <c r="B44">
        <f>$J$10</f>
        <v>0</v>
      </c>
    </row>
    <row r="45" spans="1:2" x14ac:dyDescent="0.25">
      <c r="B45">
        <f>$K$10</f>
        <v>0</v>
      </c>
    </row>
    <row r="46" spans="1:2" x14ac:dyDescent="0.25">
      <c r="B46">
        <f>$L$10</f>
        <v>0</v>
      </c>
    </row>
    <row r="47" spans="1:2" x14ac:dyDescent="0.25">
      <c r="B47">
        <f>$M$10</f>
        <v>0</v>
      </c>
    </row>
    <row r="48" spans="1:2" x14ac:dyDescent="0.25">
      <c r="B48">
        <f>$N$10</f>
        <v>0</v>
      </c>
    </row>
    <row r="49" spans="1:2" x14ac:dyDescent="0.25">
      <c r="B49">
        <f>$O$10</f>
        <v>1</v>
      </c>
    </row>
    <row r="50" spans="1:2" x14ac:dyDescent="0.25">
      <c r="A50" t="s">
        <v>327</v>
      </c>
      <c r="B50">
        <f>$J$11</f>
        <v>0</v>
      </c>
    </row>
    <row r="51" spans="1:2" x14ac:dyDescent="0.25">
      <c r="B51">
        <f>$K$11</f>
        <v>0</v>
      </c>
    </row>
    <row r="52" spans="1:2" x14ac:dyDescent="0.25">
      <c r="B52">
        <f>$L$11</f>
        <v>0</v>
      </c>
    </row>
    <row r="53" spans="1:2" x14ac:dyDescent="0.25">
      <c r="B53">
        <f>$M$11</f>
        <v>0</v>
      </c>
    </row>
    <row r="54" spans="1:2" x14ac:dyDescent="0.25">
      <c r="B54">
        <f>$N$11</f>
        <v>0</v>
      </c>
    </row>
    <row r="55" spans="1:2" x14ac:dyDescent="0.25">
      <c r="B55">
        <f>$O$11</f>
        <v>1</v>
      </c>
    </row>
    <row r="56" spans="1:2" x14ac:dyDescent="0.25">
      <c r="A56" t="s">
        <v>328</v>
      </c>
      <c r="B56">
        <f>$J$12</f>
        <v>0</v>
      </c>
    </row>
    <row r="57" spans="1:2" x14ac:dyDescent="0.25">
      <c r="B57">
        <f>$K$12</f>
        <v>0</v>
      </c>
    </row>
    <row r="58" spans="1:2" x14ac:dyDescent="0.25">
      <c r="B58">
        <f>$L$12</f>
        <v>0</v>
      </c>
    </row>
    <row r="59" spans="1:2" x14ac:dyDescent="0.25">
      <c r="B59">
        <f>$M$12</f>
        <v>0</v>
      </c>
    </row>
    <row r="60" spans="1:2" x14ac:dyDescent="0.25">
      <c r="B60">
        <f>$N$12</f>
        <v>0</v>
      </c>
    </row>
    <row r="61" spans="1:2" x14ac:dyDescent="0.25">
      <c r="B61">
        <f>$O$12</f>
        <v>1</v>
      </c>
    </row>
    <row r="62" spans="1:2" x14ac:dyDescent="0.25">
      <c r="A62" t="s">
        <v>329</v>
      </c>
      <c r="B62">
        <f>$J$13</f>
        <v>0</v>
      </c>
    </row>
    <row r="63" spans="1:2" x14ac:dyDescent="0.25">
      <c r="B63">
        <f>$K$13</f>
        <v>0</v>
      </c>
    </row>
    <row r="64" spans="1:2" x14ac:dyDescent="0.25">
      <c r="B64">
        <f>$L$13</f>
        <v>0</v>
      </c>
    </row>
    <row r="65" spans="2:2" x14ac:dyDescent="0.25">
      <c r="B65">
        <f>$M$13</f>
        <v>0</v>
      </c>
    </row>
    <row r="66" spans="2:2" x14ac:dyDescent="0.25">
      <c r="B66">
        <f>$N$13</f>
        <v>0</v>
      </c>
    </row>
    <row r="67" spans="2:2" x14ac:dyDescent="0.25">
      <c r="B67">
        <f>$O$13</f>
        <v>1</v>
      </c>
    </row>
  </sheetData>
  <pageMargins left="0.7" right="0.7" top="0.75" bottom="0.75" header="0.3" footer="0.3"/>
  <pageSetup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sheetPr>
  <dimension ref="N4:S29"/>
  <sheetViews>
    <sheetView showGridLines="0" zoomScale="76" zoomScaleNormal="100" workbookViewId="0"/>
  </sheetViews>
  <sheetFormatPr defaultRowHeight="15" x14ac:dyDescent="0.25"/>
  <cols>
    <col min="15" max="15" width="8.7109375" customWidth="1"/>
    <col min="19" max="19" width="26.42578125" customWidth="1"/>
  </cols>
  <sheetData>
    <row r="4" spans="14:19" ht="15" customHeight="1" x14ac:dyDescent="0.3">
      <c r="N4" s="211"/>
      <c r="O4" s="211"/>
      <c r="P4" s="211"/>
      <c r="Q4" s="211"/>
      <c r="R4" s="211"/>
    </row>
    <row r="5" spans="14:19" ht="15" customHeight="1" x14ac:dyDescent="0.3">
      <c r="N5" s="210" t="s">
        <v>664</v>
      </c>
      <c r="O5" s="326" t="s">
        <v>665</v>
      </c>
      <c r="P5" s="326"/>
      <c r="Q5" s="326"/>
      <c r="R5" s="326"/>
      <c r="S5" s="210" t="s">
        <v>666</v>
      </c>
    </row>
    <row r="6" spans="14:19" x14ac:dyDescent="0.25">
      <c r="N6" s="313"/>
      <c r="O6" s="316" t="s">
        <v>663</v>
      </c>
      <c r="P6" s="316"/>
      <c r="Q6" s="316"/>
      <c r="R6" s="317"/>
      <c r="S6" s="327" t="s">
        <v>662</v>
      </c>
    </row>
    <row r="7" spans="14:19" x14ac:dyDescent="0.25">
      <c r="N7" s="314"/>
      <c r="O7" s="318"/>
      <c r="P7" s="318"/>
      <c r="Q7" s="318"/>
      <c r="R7" s="319"/>
      <c r="S7" s="327"/>
    </row>
    <row r="8" spans="14:19" x14ac:dyDescent="0.25">
      <c r="N8" s="314"/>
      <c r="O8" s="318"/>
      <c r="P8" s="318"/>
      <c r="Q8" s="318"/>
      <c r="R8" s="319"/>
      <c r="S8" s="327"/>
    </row>
    <row r="9" spans="14:19" x14ac:dyDescent="0.25">
      <c r="N9" s="315"/>
      <c r="O9" s="320"/>
      <c r="P9" s="320"/>
      <c r="Q9" s="320"/>
      <c r="R9" s="321"/>
      <c r="S9" s="327"/>
    </row>
    <row r="10" spans="14:19" x14ac:dyDescent="0.25">
      <c r="N10" s="322"/>
      <c r="O10" s="307" t="s">
        <v>667</v>
      </c>
      <c r="P10" s="307"/>
      <c r="Q10" s="307"/>
      <c r="R10" s="308"/>
      <c r="S10" s="325" t="s">
        <v>668</v>
      </c>
    </row>
    <row r="11" spans="14:19" x14ac:dyDescent="0.25">
      <c r="N11" s="323"/>
      <c r="O11" s="309"/>
      <c r="P11" s="309"/>
      <c r="Q11" s="309"/>
      <c r="R11" s="310"/>
      <c r="S11" s="325"/>
    </row>
    <row r="12" spans="14:19" x14ac:dyDescent="0.25">
      <c r="N12" s="323"/>
      <c r="O12" s="309"/>
      <c r="P12" s="309"/>
      <c r="Q12" s="309"/>
      <c r="R12" s="310"/>
      <c r="S12" s="325"/>
    </row>
    <row r="13" spans="14:19" x14ac:dyDescent="0.25">
      <c r="N13" s="324"/>
      <c r="O13" s="311"/>
      <c r="P13" s="311"/>
      <c r="Q13" s="311"/>
      <c r="R13" s="312"/>
      <c r="S13" s="325"/>
    </row>
    <row r="14" spans="14:19" x14ac:dyDescent="0.25">
      <c r="N14" s="152"/>
      <c r="O14" s="307" t="s">
        <v>332</v>
      </c>
      <c r="P14" s="307"/>
      <c r="Q14" s="307"/>
      <c r="R14" s="308"/>
      <c r="S14" s="327" t="s">
        <v>662</v>
      </c>
    </row>
    <row r="15" spans="14:19" x14ac:dyDescent="0.25">
      <c r="N15" s="153"/>
      <c r="O15" s="309"/>
      <c r="P15" s="309"/>
      <c r="Q15" s="309"/>
      <c r="R15" s="310"/>
      <c r="S15" s="327"/>
    </row>
    <row r="16" spans="14:19" x14ac:dyDescent="0.25">
      <c r="N16" s="153"/>
      <c r="O16" s="309"/>
      <c r="P16" s="309"/>
      <c r="Q16" s="309"/>
      <c r="R16" s="310"/>
      <c r="S16" s="327"/>
    </row>
    <row r="17" spans="14:19" x14ac:dyDescent="0.25">
      <c r="N17" s="154"/>
      <c r="O17" s="311"/>
      <c r="P17" s="311"/>
      <c r="Q17" s="311"/>
      <c r="R17" s="312"/>
      <c r="S17" s="327"/>
    </row>
    <row r="18" spans="14:19" x14ac:dyDescent="0.25">
      <c r="N18" s="301"/>
      <c r="O18" s="307" t="s">
        <v>333</v>
      </c>
      <c r="P18" s="307"/>
      <c r="Q18" s="307"/>
      <c r="R18" s="308"/>
      <c r="S18" s="325" t="s">
        <v>669</v>
      </c>
    </row>
    <row r="19" spans="14:19" x14ac:dyDescent="0.25">
      <c r="N19" s="302"/>
      <c r="O19" s="309"/>
      <c r="P19" s="309"/>
      <c r="Q19" s="309"/>
      <c r="R19" s="310"/>
      <c r="S19" s="325"/>
    </row>
    <row r="20" spans="14:19" x14ac:dyDescent="0.25">
      <c r="N20" s="302"/>
      <c r="O20" s="309"/>
      <c r="P20" s="309"/>
      <c r="Q20" s="309"/>
      <c r="R20" s="310"/>
      <c r="S20" s="325"/>
    </row>
    <row r="21" spans="14:19" x14ac:dyDescent="0.25">
      <c r="N21" s="303"/>
      <c r="O21" s="311"/>
      <c r="P21" s="311"/>
      <c r="Q21" s="311"/>
      <c r="R21" s="312"/>
      <c r="S21" s="325"/>
    </row>
    <row r="22" spans="14:19" x14ac:dyDescent="0.25">
      <c r="N22" s="304"/>
      <c r="O22" s="307" t="s">
        <v>670</v>
      </c>
      <c r="P22" s="307"/>
      <c r="Q22" s="307"/>
      <c r="R22" s="308"/>
      <c r="S22" s="328" t="s">
        <v>671</v>
      </c>
    </row>
    <row r="23" spans="14:19" x14ac:dyDescent="0.25">
      <c r="N23" s="305"/>
      <c r="O23" s="309"/>
      <c r="P23" s="309"/>
      <c r="Q23" s="309"/>
      <c r="R23" s="310"/>
      <c r="S23" s="329"/>
    </row>
    <row r="24" spans="14:19" x14ac:dyDescent="0.25">
      <c r="N24" s="305"/>
      <c r="O24" s="309"/>
      <c r="P24" s="309"/>
      <c r="Q24" s="309"/>
      <c r="R24" s="310"/>
      <c r="S24" s="329"/>
    </row>
    <row r="25" spans="14:19" x14ac:dyDescent="0.25">
      <c r="N25" s="306"/>
      <c r="O25" s="311"/>
      <c r="P25" s="311"/>
      <c r="Q25" s="311"/>
      <c r="R25" s="312"/>
      <c r="S25" s="329"/>
    </row>
    <row r="26" spans="14:19" x14ac:dyDescent="0.25">
      <c r="N26" s="155"/>
      <c r="O26" s="330" t="s">
        <v>672</v>
      </c>
      <c r="P26" s="307"/>
      <c r="Q26" s="307"/>
      <c r="R26" s="308"/>
      <c r="S26" s="325" t="s">
        <v>673</v>
      </c>
    </row>
    <row r="27" spans="14:19" x14ac:dyDescent="0.25">
      <c r="N27" s="83"/>
      <c r="O27" s="331"/>
      <c r="P27" s="309"/>
      <c r="Q27" s="309"/>
      <c r="R27" s="310"/>
      <c r="S27" s="325"/>
    </row>
    <row r="28" spans="14:19" x14ac:dyDescent="0.25">
      <c r="N28" s="83"/>
      <c r="O28" s="331"/>
      <c r="P28" s="309"/>
      <c r="Q28" s="309"/>
      <c r="R28" s="310"/>
      <c r="S28" s="325"/>
    </row>
    <row r="29" spans="14:19" x14ac:dyDescent="0.25">
      <c r="N29" s="156"/>
      <c r="O29" s="332"/>
      <c r="P29" s="311"/>
      <c r="Q29" s="311"/>
      <c r="R29" s="312"/>
      <c r="S29" s="325"/>
    </row>
  </sheetData>
  <mergeCells count="17">
    <mergeCell ref="S26:S29"/>
    <mergeCell ref="O5:R5"/>
    <mergeCell ref="S6:S9"/>
    <mergeCell ref="S10:S13"/>
    <mergeCell ref="S14:S17"/>
    <mergeCell ref="S18:S21"/>
    <mergeCell ref="S22:S25"/>
    <mergeCell ref="O26:R29"/>
    <mergeCell ref="O14:R17"/>
    <mergeCell ref="N18:N21"/>
    <mergeCell ref="N22:N25"/>
    <mergeCell ref="O18:R21"/>
    <mergeCell ref="O22:R25"/>
    <mergeCell ref="N6:N9"/>
    <mergeCell ref="O6:R9"/>
    <mergeCell ref="N10:N13"/>
    <mergeCell ref="O10:R13"/>
  </mergeCells>
  <pageMargins left="0.7" right="0.7" top="0.75" bottom="0.75" header="0.3" footer="0.3"/>
  <pageSetup orientation="landscape"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sheetPr>
  <dimension ref="A1:U47"/>
  <sheetViews>
    <sheetView zoomScaleNormal="100" workbookViewId="0">
      <selection activeCell="N8" sqref="N8"/>
    </sheetView>
  </sheetViews>
  <sheetFormatPr defaultColWidth="8.7109375" defaultRowHeight="15" x14ac:dyDescent="0.25"/>
  <cols>
    <col min="13" max="13" width="17.42578125" customWidth="1"/>
    <col min="16" max="16" width="17.42578125" customWidth="1"/>
    <col min="21" max="21" width="22.5703125" customWidth="1"/>
  </cols>
  <sheetData>
    <row r="1" spans="13:21" x14ac:dyDescent="0.25">
      <c r="M1" s="333" t="s">
        <v>19</v>
      </c>
      <c r="N1" s="333"/>
      <c r="O1" s="333"/>
      <c r="P1" s="333"/>
      <c r="Q1" s="333"/>
      <c r="R1" s="333"/>
      <c r="S1" s="333"/>
    </row>
    <row r="2" spans="13:21" x14ac:dyDescent="0.25">
      <c r="M2" s="23" t="s">
        <v>287</v>
      </c>
      <c r="N2" s="29" t="s">
        <v>24</v>
      </c>
      <c r="P2" s="23" t="s">
        <v>5</v>
      </c>
      <c r="Q2" s="29" t="s">
        <v>24</v>
      </c>
      <c r="T2" s="64" t="s">
        <v>288</v>
      </c>
      <c r="U2" s="64" t="s">
        <v>335</v>
      </c>
    </row>
    <row r="3" spans="13:21" x14ac:dyDescent="0.25">
      <c r="M3" s="24" t="s">
        <v>336</v>
      </c>
      <c r="N3" s="25">
        <f>Environment!L19</f>
        <v>20</v>
      </c>
      <c r="P3" s="24" t="s">
        <v>309</v>
      </c>
      <c r="Q3" s="25">
        <f>Social!L19</f>
        <v>20</v>
      </c>
      <c r="S3">
        <v>8</v>
      </c>
      <c r="T3" s="68"/>
      <c r="U3" s="308" t="s">
        <v>330</v>
      </c>
    </row>
    <row r="4" spans="13:21" x14ac:dyDescent="0.25">
      <c r="M4" s="24" t="s">
        <v>295</v>
      </c>
      <c r="N4" s="25">
        <f>Environment!L36</f>
        <v>20</v>
      </c>
      <c r="P4" s="24" t="s">
        <v>337</v>
      </c>
      <c r="Q4" s="25">
        <f>Social!L36</f>
        <v>20</v>
      </c>
      <c r="S4">
        <v>7</v>
      </c>
      <c r="T4" s="69"/>
      <c r="U4" s="310"/>
    </row>
    <row r="5" spans="13:21" ht="30" x14ac:dyDescent="0.25">
      <c r="M5" s="24" t="s">
        <v>296</v>
      </c>
      <c r="N5" s="25">
        <f>Environment!L53</f>
        <v>20</v>
      </c>
      <c r="P5" s="24" t="s">
        <v>311</v>
      </c>
      <c r="Q5" s="25">
        <f>Social!L53</f>
        <v>20</v>
      </c>
      <c r="S5">
        <v>6</v>
      </c>
      <c r="T5" s="69"/>
      <c r="U5" s="310"/>
    </row>
    <row r="6" spans="13:21" x14ac:dyDescent="0.25">
      <c r="M6" s="24" t="s">
        <v>298</v>
      </c>
      <c r="N6" s="25">
        <f>Environment!L87</f>
        <v>20</v>
      </c>
      <c r="P6" s="24" t="s">
        <v>312</v>
      </c>
      <c r="Q6" s="25">
        <f>Social!L70</f>
        <v>20</v>
      </c>
      <c r="S6">
        <v>5</v>
      </c>
      <c r="T6" s="70"/>
      <c r="U6" s="312"/>
    </row>
    <row r="7" spans="13:21" x14ac:dyDescent="0.25">
      <c r="M7" s="24" t="s">
        <v>297</v>
      </c>
      <c r="N7" s="25">
        <f>Environment!L70</f>
        <v>20</v>
      </c>
      <c r="P7" s="24" t="s">
        <v>153</v>
      </c>
      <c r="Q7" s="25">
        <f>Social!L88</f>
        <v>20</v>
      </c>
      <c r="S7">
        <v>4</v>
      </c>
      <c r="T7" s="65"/>
      <c r="U7" s="308" t="s">
        <v>331</v>
      </c>
    </row>
    <row r="8" spans="13:21" ht="45" x14ac:dyDescent="0.25">
      <c r="M8" s="24" t="s">
        <v>653</v>
      </c>
      <c r="N8" s="25">
        <f>Environment!L104</f>
        <v>20</v>
      </c>
      <c r="P8" s="24" t="s">
        <v>338</v>
      </c>
      <c r="Q8" s="25">
        <f>Social!L106</f>
        <v>20</v>
      </c>
      <c r="S8">
        <v>3</v>
      </c>
      <c r="T8" s="66"/>
      <c r="U8" s="310"/>
    </row>
    <row r="9" spans="13:21" ht="30" x14ac:dyDescent="0.25">
      <c r="M9" s="24" t="s">
        <v>339</v>
      </c>
      <c r="N9" s="25">
        <f>Environment!L121</f>
        <v>20</v>
      </c>
      <c r="P9" s="24" t="s">
        <v>316</v>
      </c>
      <c r="Q9" s="25">
        <f>Social!L124</f>
        <v>20</v>
      </c>
      <c r="S9">
        <v>2</v>
      </c>
      <c r="T9" s="66"/>
      <c r="U9" s="310"/>
    </row>
    <row r="10" spans="13:21" ht="30" x14ac:dyDescent="0.25">
      <c r="M10" s="24" t="s">
        <v>301</v>
      </c>
      <c r="N10" s="25">
        <f>Environment!L138</f>
        <v>20</v>
      </c>
      <c r="P10" s="24" t="s">
        <v>340</v>
      </c>
      <c r="Q10" s="25">
        <f>Social!L142</f>
        <v>20</v>
      </c>
      <c r="S10">
        <v>1</v>
      </c>
      <c r="T10" s="67"/>
      <c r="U10" s="312"/>
    </row>
    <row r="11" spans="13:21" ht="30" x14ac:dyDescent="0.25">
      <c r="M11" s="24" t="s">
        <v>303</v>
      </c>
      <c r="N11" s="25">
        <f>Environment!L172</f>
        <v>20</v>
      </c>
      <c r="P11" s="24" t="s">
        <v>318</v>
      </c>
      <c r="Q11" s="25">
        <f>Social!L160</f>
        <v>20</v>
      </c>
      <c r="S11">
        <v>0</v>
      </c>
      <c r="T11" s="71"/>
      <c r="U11" s="81" t="s">
        <v>332</v>
      </c>
    </row>
    <row r="12" spans="13:21" ht="29.1" customHeight="1" x14ac:dyDescent="0.25">
      <c r="M12" s="24" t="s">
        <v>302</v>
      </c>
      <c r="N12" s="25">
        <f>Environment!L155</f>
        <v>20</v>
      </c>
      <c r="P12" s="24" t="s">
        <v>341</v>
      </c>
      <c r="Q12" s="25">
        <f>Social!L195</f>
        <v>20</v>
      </c>
      <c r="S12">
        <v>-1</v>
      </c>
      <c r="T12" s="72"/>
      <c r="U12" s="308" t="s">
        <v>333</v>
      </c>
    </row>
    <row r="13" spans="13:21" x14ac:dyDescent="0.25">
      <c r="M13" s="26"/>
      <c r="N13" s="27"/>
      <c r="P13" s="28" t="s">
        <v>320</v>
      </c>
      <c r="Q13" s="27">
        <f>Social!L178</f>
        <v>20</v>
      </c>
      <c r="S13">
        <v>-2</v>
      </c>
      <c r="T13" s="73"/>
      <c r="U13" s="310"/>
    </row>
    <row r="14" spans="13:21" x14ac:dyDescent="0.25">
      <c r="M14" s="24"/>
      <c r="S14">
        <v>-3</v>
      </c>
      <c r="T14" s="73"/>
      <c r="U14" s="310"/>
    </row>
    <row r="15" spans="13:21" x14ac:dyDescent="0.25">
      <c r="M15" s="30" t="s">
        <v>342</v>
      </c>
      <c r="S15">
        <v>-4</v>
      </c>
      <c r="T15" s="74"/>
      <c r="U15" s="312"/>
    </row>
    <row r="16" spans="13:21" x14ac:dyDescent="0.25">
      <c r="M16" s="32" t="s">
        <v>287</v>
      </c>
      <c r="N16" s="33" t="s">
        <v>24</v>
      </c>
      <c r="O16" s="34"/>
      <c r="P16" s="32" t="s">
        <v>5</v>
      </c>
      <c r="Q16" s="33" t="s">
        <v>24</v>
      </c>
      <c r="S16">
        <v>-5</v>
      </c>
      <c r="T16" s="75"/>
      <c r="U16" s="308" t="s">
        <v>334</v>
      </c>
    </row>
    <row r="17" spans="1:21" ht="30" x14ac:dyDescent="0.25">
      <c r="M17" s="35" t="s">
        <v>343</v>
      </c>
      <c r="N17" s="36">
        <v>2</v>
      </c>
      <c r="O17" s="34"/>
      <c r="P17" s="35" t="s">
        <v>309</v>
      </c>
      <c r="Q17" s="36">
        <v>2</v>
      </c>
      <c r="S17">
        <v>-6</v>
      </c>
      <c r="T17" s="76"/>
      <c r="U17" s="310"/>
    </row>
    <row r="18" spans="1:21" ht="30" x14ac:dyDescent="0.25">
      <c r="M18" s="35" t="s">
        <v>344</v>
      </c>
      <c r="N18" s="36">
        <v>2</v>
      </c>
      <c r="O18" s="34"/>
      <c r="P18" s="35" t="s">
        <v>345</v>
      </c>
      <c r="Q18" s="36">
        <v>2</v>
      </c>
      <c r="S18">
        <v>-7</v>
      </c>
      <c r="T18" s="76"/>
      <c r="U18" s="310"/>
    </row>
    <row r="19" spans="1:21" ht="30" x14ac:dyDescent="0.25">
      <c r="M19" s="35" t="s">
        <v>296</v>
      </c>
      <c r="N19" s="36">
        <v>2</v>
      </c>
      <c r="O19" s="34"/>
      <c r="P19" s="35" t="s">
        <v>311</v>
      </c>
      <c r="Q19" s="36">
        <v>2</v>
      </c>
      <c r="S19">
        <v>-8</v>
      </c>
      <c r="T19" s="77"/>
      <c r="U19" s="312"/>
    </row>
    <row r="20" spans="1:21" x14ac:dyDescent="0.25">
      <c r="M20" s="35" t="s">
        <v>298</v>
      </c>
      <c r="N20" s="36">
        <v>2</v>
      </c>
      <c r="O20" s="34"/>
      <c r="P20" s="35" t="s">
        <v>312</v>
      </c>
      <c r="Q20" s="36">
        <v>2</v>
      </c>
    </row>
    <row r="21" spans="1:21" x14ac:dyDescent="0.25">
      <c r="M21" s="35" t="s">
        <v>346</v>
      </c>
      <c r="N21" s="36">
        <v>2</v>
      </c>
      <c r="O21" s="34"/>
      <c r="P21" s="35" t="s">
        <v>153</v>
      </c>
      <c r="Q21" s="36">
        <v>2</v>
      </c>
    </row>
    <row r="22" spans="1:21" ht="30" x14ac:dyDescent="0.25">
      <c r="M22" s="35" t="s">
        <v>653</v>
      </c>
      <c r="N22" s="36">
        <v>2</v>
      </c>
      <c r="O22" s="34"/>
      <c r="P22" s="35" t="s">
        <v>316</v>
      </c>
      <c r="Q22" s="36">
        <v>2</v>
      </c>
    </row>
    <row r="23" spans="1:21" ht="30" x14ac:dyDescent="0.25">
      <c r="M23" s="35" t="s">
        <v>339</v>
      </c>
      <c r="N23" s="36">
        <v>2</v>
      </c>
      <c r="O23" s="34"/>
      <c r="P23" s="35" t="s">
        <v>340</v>
      </c>
      <c r="Q23" s="36">
        <v>2</v>
      </c>
      <c r="S23" t="s">
        <v>347</v>
      </c>
    </row>
    <row r="24" spans="1:21" x14ac:dyDescent="0.25">
      <c r="M24" s="35" t="s">
        <v>301</v>
      </c>
      <c r="N24" s="36">
        <v>2</v>
      </c>
      <c r="O24" s="34"/>
      <c r="P24" s="35" t="s">
        <v>318</v>
      </c>
      <c r="Q24" s="36">
        <v>2</v>
      </c>
    </row>
    <row r="25" spans="1:21" x14ac:dyDescent="0.25">
      <c r="A25" s="44"/>
      <c r="B25" s="44"/>
      <c r="C25" s="44"/>
      <c r="D25" s="44"/>
      <c r="E25" s="44"/>
      <c r="F25" s="44"/>
      <c r="G25" s="44"/>
      <c r="H25" s="44"/>
      <c r="I25" s="44"/>
      <c r="J25" s="44"/>
      <c r="K25" s="44"/>
      <c r="L25" s="44"/>
      <c r="M25" s="35" t="s">
        <v>303</v>
      </c>
      <c r="N25" s="36">
        <v>2</v>
      </c>
      <c r="O25" s="34"/>
      <c r="P25" s="35" t="s">
        <v>341</v>
      </c>
      <c r="Q25" s="36">
        <v>2</v>
      </c>
    </row>
    <row r="26" spans="1:21" ht="30" x14ac:dyDescent="0.25">
      <c r="A26" s="44"/>
      <c r="B26" s="44"/>
      <c r="C26" s="44"/>
      <c r="D26" s="44"/>
      <c r="E26" s="44"/>
      <c r="F26" s="44"/>
      <c r="G26" s="44"/>
      <c r="H26" s="44"/>
      <c r="I26" s="44"/>
      <c r="J26" s="44"/>
      <c r="K26" s="44"/>
      <c r="L26" s="44"/>
      <c r="M26" s="35" t="s">
        <v>302</v>
      </c>
      <c r="N26" s="36">
        <v>2</v>
      </c>
      <c r="P26" s="35" t="s">
        <v>348</v>
      </c>
      <c r="Q26" s="36">
        <v>2</v>
      </c>
    </row>
    <row r="27" spans="1:21" x14ac:dyDescent="0.25">
      <c r="A27" s="44"/>
      <c r="B27" s="44"/>
      <c r="C27" s="44"/>
      <c r="D27" s="44"/>
      <c r="E27" s="44"/>
      <c r="F27" s="44"/>
      <c r="G27" s="44"/>
      <c r="H27" s="44"/>
      <c r="I27" s="44"/>
      <c r="J27" s="44"/>
      <c r="K27" s="44"/>
      <c r="L27" s="44"/>
      <c r="M27" s="35"/>
      <c r="N27" s="36"/>
      <c r="P27" s="35" t="s">
        <v>349</v>
      </c>
      <c r="Q27" s="36"/>
    </row>
    <row r="28" spans="1:21" x14ac:dyDescent="0.25">
      <c r="A28" s="44"/>
      <c r="B28" s="44"/>
      <c r="C28" s="44"/>
      <c r="D28" s="44"/>
      <c r="E28" s="44"/>
      <c r="F28" s="44"/>
      <c r="G28" s="44"/>
      <c r="H28" s="44"/>
      <c r="I28" s="44"/>
      <c r="J28" s="44"/>
      <c r="K28" s="44"/>
      <c r="L28" s="44"/>
    </row>
    <row r="29" spans="1:21" x14ac:dyDescent="0.25">
      <c r="A29" s="44"/>
      <c r="B29" s="44"/>
      <c r="C29" s="44"/>
      <c r="D29" s="44"/>
      <c r="E29" s="44"/>
      <c r="F29" s="44"/>
      <c r="G29" s="44"/>
      <c r="H29" s="44"/>
      <c r="I29" s="44"/>
      <c r="J29" s="44"/>
      <c r="K29" s="44"/>
      <c r="L29" s="44"/>
      <c r="P29" s="35" t="s">
        <v>309</v>
      </c>
      <c r="Q29" s="36">
        <v>2</v>
      </c>
    </row>
    <row r="30" spans="1:21" ht="30" x14ac:dyDescent="0.25">
      <c r="A30" s="44"/>
      <c r="B30" s="44"/>
      <c r="C30" s="44"/>
      <c r="D30" s="44"/>
      <c r="E30" s="44"/>
      <c r="F30" s="44"/>
      <c r="G30" s="44"/>
      <c r="H30" s="44"/>
      <c r="I30" s="44"/>
      <c r="J30" s="44"/>
      <c r="K30" s="44"/>
      <c r="L30" s="44"/>
      <c r="P30" s="35" t="s">
        <v>350</v>
      </c>
      <c r="Q30" s="36">
        <v>2</v>
      </c>
    </row>
    <row r="31" spans="1:21" x14ac:dyDescent="0.25">
      <c r="A31" s="44"/>
      <c r="B31" s="44"/>
      <c r="C31" s="44"/>
      <c r="D31" s="44"/>
      <c r="E31" s="44"/>
      <c r="F31" s="44"/>
      <c r="G31" s="44"/>
      <c r="H31" s="44"/>
      <c r="I31" s="44"/>
      <c r="J31" s="44"/>
      <c r="K31" s="44"/>
      <c r="L31" s="44"/>
      <c r="P31" s="35" t="s">
        <v>311</v>
      </c>
      <c r="Q31" s="36">
        <v>2</v>
      </c>
    </row>
    <row r="32" spans="1:21" x14ac:dyDescent="0.25">
      <c r="A32" s="44"/>
      <c r="B32" s="44"/>
      <c r="C32" s="44"/>
      <c r="D32" s="44"/>
      <c r="E32" s="44"/>
      <c r="F32" s="44"/>
      <c r="G32" s="44"/>
      <c r="H32" s="44"/>
      <c r="I32" s="44"/>
      <c r="J32" s="44"/>
      <c r="K32" s="44"/>
      <c r="L32" s="44"/>
      <c r="P32" s="35" t="s">
        <v>312</v>
      </c>
      <c r="Q32" s="36">
        <v>2</v>
      </c>
    </row>
    <row r="33" spans="1:17" x14ac:dyDescent="0.25">
      <c r="A33" s="44"/>
      <c r="B33" s="44"/>
      <c r="C33" s="44"/>
      <c r="D33" s="44"/>
      <c r="E33" s="44"/>
      <c r="F33" s="44"/>
      <c r="G33" s="44"/>
      <c r="H33" s="44"/>
      <c r="I33" s="44"/>
      <c r="J33" s="44"/>
      <c r="K33" s="44"/>
      <c r="L33" s="44"/>
      <c r="P33" s="35" t="s">
        <v>313</v>
      </c>
      <c r="Q33" s="36">
        <v>2</v>
      </c>
    </row>
    <row r="34" spans="1:17" ht="30" x14ac:dyDescent="0.25">
      <c r="A34" s="44"/>
      <c r="B34" s="44"/>
      <c r="C34" s="44"/>
      <c r="D34" s="44"/>
      <c r="E34" s="44"/>
      <c r="F34" s="44"/>
      <c r="G34" s="44"/>
      <c r="H34" s="44"/>
      <c r="I34" s="44"/>
      <c r="J34" s="44"/>
      <c r="K34" s="44"/>
      <c r="L34" s="44"/>
      <c r="P34" s="35" t="s">
        <v>315</v>
      </c>
      <c r="Q34" s="36">
        <v>2</v>
      </c>
    </row>
    <row r="35" spans="1:17" x14ac:dyDescent="0.25">
      <c r="A35" s="44"/>
      <c r="B35" s="44"/>
      <c r="C35" s="44"/>
      <c r="D35" s="44"/>
      <c r="E35" s="44"/>
      <c r="F35" s="44"/>
      <c r="G35" s="44"/>
      <c r="H35" s="44"/>
      <c r="I35" s="44"/>
      <c r="J35" s="44"/>
      <c r="K35" s="44"/>
      <c r="L35" s="44"/>
      <c r="P35" s="35" t="s">
        <v>316</v>
      </c>
      <c r="Q35" s="36">
        <v>2</v>
      </c>
    </row>
    <row r="36" spans="1:17" ht="30" x14ac:dyDescent="0.25">
      <c r="A36" s="44"/>
      <c r="B36" s="44"/>
      <c r="C36" s="44"/>
      <c r="D36" s="44"/>
      <c r="E36" s="44"/>
      <c r="F36" s="44"/>
      <c r="G36" s="44"/>
      <c r="H36" s="44"/>
      <c r="I36" s="44"/>
      <c r="J36" s="44"/>
      <c r="K36" s="44"/>
      <c r="L36" s="44"/>
      <c r="P36" s="35" t="s">
        <v>351</v>
      </c>
      <c r="Q36" s="36">
        <v>2</v>
      </c>
    </row>
    <row r="37" spans="1:17" x14ac:dyDescent="0.25">
      <c r="A37" s="44"/>
      <c r="B37" s="44"/>
      <c r="C37" s="44"/>
      <c r="D37" s="44"/>
      <c r="E37" s="44"/>
      <c r="F37" s="44"/>
      <c r="G37" s="44"/>
      <c r="H37" s="44"/>
      <c r="I37" s="44"/>
      <c r="J37" s="44"/>
      <c r="K37" s="44"/>
      <c r="L37" s="44"/>
      <c r="P37" s="35" t="s">
        <v>318</v>
      </c>
      <c r="Q37" s="36">
        <v>2</v>
      </c>
    </row>
    <row r="38" spans="1:17" x14ac:dyDescent="0.25">
      <c r="A38" s="44"/>
      <c r="B38" s="44"/>
      <c r="C38" s="44"/>
      <c r="D38" s="44"/>
      <c r="E38" s="44"/>
      <c r="F38" s="44"/>
      <c r="G38" s="44"/>
      <c r="H38" s="44"/>
      <c r="I38" s="44"/>
      <c r="J38" s="44"/>
      <c r="K38" s="44"/>
      <c r="L38" s="44"/>
      <c r="P38" s="35" t="s">
        <v>341</v>
      </c>
      <c r="Q38" s="36">
        <v>2</v>
      </c>
    </row>
    <row r="39" spans="1:17" x14ac:dyDescent="0.25">
      <c r="A39" s="44"/>
      <c r="B39" s="44"/>
      <c r="C39" s="44"/>
      <c r="D39" s="44"/>
      <c r="E39" s="44"/>
      <c r="F39" s="44"/>
      <c r="G39" s="44"/>
      <c r="H39" s="44"/>
      <c r="I39" s="44"/>
      <c r="J39" s="44"/>
      <c r="K39" s="44"/>
      <c r="L39" s="44"/>
      <c r="P39" s="35" t="s">
        <v>320</v>
      </c>
      <c r="Q39" s="36">
        <v>2</v>
      </c>
    </row>
    <row r="40" spans="1:17" x14ac:dyDescent="0.25">
      <c r="A40" s="44"/>
      <c r="B40" s="44"/>
      <c r="C40" s="44"/>
      <c r="D40" s="44"/>
      <c r="E40" s="44"/>
      <c r="F40" s="44"/>
      <c r="G40" s="44"/>
      <c r="H40" s="44"/>
      <c r="I40" s="44"/>
      <c r="J40" s="44"/>
      <c r="K40" s="44"/>
      <c r="L40" s="44"/>
    </row>
    <row r="41" spans="1:17" x14ac:dyDescent="0.25">
      <c r="A41" s="44"/>
      <c r="B41" s="44"/>
      <c r="C41" s="44"/>
      <c r="D41" s="44"/>
      <c r="E41" s="44"/>
      <c r="F41" s="44"/>
      <c r="G41" s="44"/>
      <c r="H41" s="44"/>
      <c r="I41" s="44"/>
      <c r="J41" s="44"/>
      <c r="K41" s="44"/>
      <c r="L41" s="44"/>
    </row>
    <row r="42" spans="1:17" x14ac:dyDescent="0.25">
      <c r="A42" s="44"/>
      <c r="B42" s="44"/>
      <c r="C42" s="44"/>
      <c r="D42" s="44"/>
      <c r="E42" s="44"/>
      <c r="F42" s="44"/>
      <c r="G42" s="44"/>
      <c r="H42" s="44"/>
      <c r="I42" s="44"/>
      <c r="J42" s="44"/>
      <c r="K42" s="44"/>
      <c r="L42" s="44"/>
    </row>
    <row r="43" spans="1:17" x14ac:dyDescent="0.25">
      <c r="A43" s="44"/>
      <c r="B43" s="44"/>
      <c r="C43" s="44"/>
      <c r="D43" s="44"/>
      <c r="E43" s="44"/>
      <c r="F43" s="44"/>
      <c r="G43" s="44"/>
      <c r="H43" s="44"/>
      <c r="I43" s="44"/>
      <c r="J43" s="44"/>
      <c r="K43" s="44"/>
      <c r="L43" s="44"/>
    </row>
    <row r="44" spans="1:17" x14ac:dyDescent="0.25">
      <c r="A44" s="44"/>
      <c r="B44" s="44"/>
      <c r="C44" s="44"/>
      <c r="D44" s="44"/>
      <c r="E44" s="44"/>
      <c r="F44" s="44"/>
      <c r="G44" s="44"/>
      <c r="H44" s="44"/>
      <c r="I44" s="44"/>
      <c r="J44" s="44"/>
      <c r="K44" s="44"/>
      <c r="L44" s="44"/>
    </row>
    <row r="45" spans="1:17" x14ac:dyDescent="0.25">
      <c r="A45" s="44"/>
      <c r="B45" s="44"/>
      <c r="C45" s="44"/>
      <c r="D45" s="44"/>
      <c r="E45" s="44"/>
      <c r="F45" s="44"/>
      <c r="G45" s="44"/>
      <c r="H45" s="44"/>
      <c r="I45" s="44"/>
      <c r="J45" s="44"/>
      <c r="K45" s="44"/>
      <c r="L45" s="44"/>
    </row>
    <row r="46" spans="1:17" x14ac:dyDescent="0.25">
      <c r="A46" s="44"/>
      <c r="B46" s="44"/>
      <c r="C46" s="44"/>
      <c r="D46" s="44"/>
      <c r="E46" s="44"/>
      <c r="F46" s="44"/>
      <c r="G46" s="44"/>
      <c r="H46" s="44"/>
      <c r="I46" s="44"/>
      <c r="J46" s="44"/>
      <c r="K46" s="44"/>
      <c r="L46" s="44"/>
    </row>
    <row r="47" spans="1:17" x14ac:dyDescent="0.25">
      <c r="A47" s="44"/>
      <c r="B47" s="44"/>
      <c r="C47" s="44"/>
      <c r="D47" s="44"/>
      <c r="E47" s="44"/>
      <c r="F47" s="44"/>
      <c r="G47" s="44"/>
      <c r="H47" s="44"/>
      <c r="I47" s="44"/>
      <c r="J47" s="44"/>
      <c r="K47" s="44"/>
      <c r="L47" s="44"/>
    </row>
  </sheetData>
  <mergeCells count="5">
    <mergeCell ref="U3:U6"/>
    <mergeCell ref="U7:U10"/>
    <mergeCell ref="U16:U19"/>
    <mergeCell ref="U12:U15"/>
    <mergeCell ref="M1:S1"/>
  </mergeCells>
  <conditionalFormatting sqref="N3:N12">
    <cfRule type="cellIs" dxfId="20" priority="6" operator="between">
      <formula>-5</formula>
      <formula>-8</formula>
    </cfRule>
    <cfRule type="cellIs" dxfId="19" priority="7" operator="between">
      <formula>-1</formula>
      <formula>-4</formula>
    </cfRule>
    <cfRule type="cellIs" dxfId="18" priority="8" operator="equal">
      <formula>0</formula>
    </cfRule>
    <cfRule type="cellIs" dxfId="17" priority="9" operator="between">
      <formula>1</formula>
      <formula>4</formula>
    </cfRule>
    <cfRule type="cellIs" dxfId="16" priority="10" operator="between">
      <formula>5</formula>
      <formula>8</formula>
    </cfRule>
  </conditionalFormatting>
  <conditionalFormatting sqref="Q3:Q13">
    <cfRule type="cellIs" dxfId="15" priority="1" operator="between">
      <formula>-5</formula>
      <formula>-8</formula>
    </cfRule>
    <cfRule type="cellIs" dxfId="14" priority="2" operator="between">
      <formula>-1</formula>
      <formula>-4</formula>
    </cfRule>
    <cfRule type="cellIs" dxfId="13" priority="3" operator="equal">
      <formula>0</formula>
    </cfRule>
    <cfRule type="cellIs" dxfId="12" priority="4" operator="between">
      <formula>1</formula>
      <formula>4</formula>
    </cfRule>
    <cfRule type="cellIs" dxfId="11" priority="5" operator="between">
      <formula>5</formula>
      <formula>8</formula>
    </cfRule>
  </conditionalFormatting>
  <pageMargins left="0.7" right="0.7" top="0.75" bottom="0.75" header="0.3" footer="0.3"/>
  <pageSetup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sheetPr>
  <dimension ref="A1:O39"/>
  <sheetViews>
    <sheetView showGridLines="0" topLeftCell="A7" zoomScale="85" zoomScaleNormal="85" zoomScaleSheetLayoutView="55" workbookViewId="0"/>
  </sheetViews>
  <sheetFormatPr defaultRowHeight="15" x14ac:dyDescent="0.25"/>
  <cols>
    <col min="1" max="1" width="13.42578125" style="199" customWidth="1"/>
    <col min="2" max="2" width="12.140625" style="199" customWidth="1"/>
    <col min="3" max="3" width="9.140625" style="199"/>
    <col min="4" max="4" width="17.5703125" style="199" customWidth="1"/>
    <col min="5" max="5" width="9.140625" style="199"/>
    <col min="6" max="6" width="28.28515625" style="199" customWidth="1"/>
    <col min="7" max="7" width="4.28515625" style="199" customWidth="1"/>
    <col min="8" max="8" width="26.7109375" style="199" customWidth="1"/>
    <col min="9" max="9" width="9.140625" style="199"/>
    <col min="10" max="10" width="49.28515625" style="199" customWidth="1"/>
    <col min="11" max="11" width="53.28515625" style="199" customWidth="1"/>
    <col min="12" max="12" width="15" style="199" customWidth="1"/>
    <col min="13" max="13" width="42.28515625" style="199" customWidth="1"/>
    <col min="14" max="14" width="50.42578125" style="199" customWidth="1"/>
    <col min="15" max="15" width="33.28515625" style="199" customWidth="1"/>
    <col min="16" max="16384" width="9.140625" style="199"/>
  </cols>
  <sheetData>
    <row r="1" spans="1:15" ht="25.5" customHeight="1" x14ac:dyDescent="0.35">
      <c r="A1" s="197" t="s">
        <v>352</v>
      </c>
      <c r="B1" s="219">
        <f>Details!C6</f>
        <v>0</v>
      </c>
      <c r="C1" s="198"/>
      <c r="D1" s="198"/>
      <c r="H1" s="200" t="s">
        <v>353</v>
      </c>
      <c r="I1" s="200"/>
      <c r="J1" s="200"/>
      <c r="K1" s="200"/>
      <c r="L1" s="340" t="s">
        <v>354</v>
      </c>
      <c r="M1" s="200"/>
    </row>
    <row r="2" spans="1:15" ht="34.5" customHeight="1" x14ac:dyDescent="0.25">
      <c r="L2" s="341"/>
      <c r="O2" s="201" t="s">
        <v>354</v>
      </c>
    </row>
    <row r="3" spans="1:15" ht="34.5" customHeight="1" x14ac:dyDescent="0.3">
      <c r="H3" s="202" t="s">
        <v>355</v>
      </c>
      <c r="I3" s="203" t="s">
        <v>24</v>
      </c>
      <c r="J3" s="203" t="s">
        <v>356</v>
      </c>
      <c r="K3" s="203" t="s">
        <v>357</v>
      </c>
      <c r="L3" s="203" t="s">
        <v>358</v>
      </c>
      <c r="M3" s="203" t="s">
        <v>359</v>
      </c>
      <c r="N3" s="204" t="s">
        <v>360</v>
      </c>
      <c r="O3" s="205" t="s">
        <v>361</v>
      </c>
    </row>
    <row r="4" spans="1:15" ht="34.5" customHeight="1" x14ac:dyDescent="0.25">
      <c r="H4" s="187" t="s">
        <v>336</v>
      </c>
      <c r="I4" s="188">
        <f>IF('Env Wheel'!I3=20,0,'Env Wheel'!I3)</f>
        <v>0</v>
      </c>
      <c r="J4" s="212" t="str">
        <f>IF(I4=0, "No action required.",IF(I4&gt;0,"No action required",IF(I4&lt;-3, "Changes needed before proceeding. If changes are not possible, justification required. ",IF(I4&lt;0&gt;-4,"Review - identify possible improvements",""))))</f>
        <v>No action required.</v>
      </c>
      <c r="K4" s="189">
        <f>Environment!C21</f>
        <v>0</v>
      </c>
      <c r="L4" s="167"/>
      <c r="M4" s="157"/>
      <c r="N4" s="158"/>
      <c r="O4" s="159"/>
    </row>
    <row r="5" spans="1:15" ht="34.5" customHeight="1" x14ac:dyDescent="0.25">
      <c r="H5" s="190" t="s">
        <v>344</v>
      </c>
      <c r="I5" s="188">
        <f>IF('Env Wheel'!I4=20,0,'Env Wheel'!I4)</f>
        <v>0</v>
      </c>
      <c r="J5" s="212" t="str">
        <f t="shared" ref="J5:J13" si="0">IF(I5=0, "No action required.",IF(I5&gt;0,"No action required",IF(I5&lt;-3, "Changes needed before proceeding. If changes are not possible, justification required. ",IF(I5&lt;0&gt;-4,"Review - identify possible improvements",""))))</f>
        <v>No action required.</v>
      </c>
      <c r="K5" s="191">
        <f>Environment!C38</f>
        <v>0</v>
      </c>
      <c r="L5" s="168"/>
      <c r="M5" s="160"/>
      <c r="N5" s="161"/>
      <c r="O5" s="159"/>
    </row>
    <row r="6" spans="1:15" ht="34.5" customHeight="1" x14ac:dyDescent="0.25">
      <c r="H6" s="190" t="s">
        <v>296</v>
      </c>
      <c r="I6" s="188">
        <f>IF('Env Wheel'!I5=20,0,'Env Wheel'!I5)</f>
        <v>0</v>
      </c>
      <c r="J6" s="212" t="str">
        <f t="shared" si="0"/>
        <v>No action required.</v>
      </c>
      <c r="K6" s="191">
        <f>Environment!C55</f>
        <v>0</v>
      </c>
      <c r="L6" s="168"/>
      <c r="M6" s="160"/>
      <c r="N6" s="161"/>
      <c r="O6" s="159"/>
    </row>
    <row r="7" spans="1:15" ht="34.5" customHeight="1" x14ac:dyDescent="0.25">
      <c r="H7" s="190" t="s">
        <v>346</v>
      </c>
      <c r="I7" s="188">
        <f>IF('Env Wheel'!I6=20,0,'Env Wheel'!I6)</f>
        <v>0</v>
      </c>
      <c r="J7" s="212" t="str">
        <f t="shared" si="0"/>
        <v>No action required.</v>
      </c>
      <c r="K7" s="191">
        <f>Environment!C89</f>
        <v>0</v>
      </c>
      <c r="L7" s="168"/>
      <c r="M7" s="160"/>
      <c r="N7" s="161"/>
      <c r="O7" s="159"/>
    </row>
    <row r="8" spans="1:15" ht="34.5" customHeight="1" x14ac:dyDescent="0.25">
      <c r="H8" s="190" t="s">
        <v>298</v>
      </c>
      <c r="I8" s="188">
        <f>IF('Env Wheel'!I7=20,0,'Env Wheel'!I7)</f>
        <v>0</v>
      </c>
      <c r="J8" s="212" t="str">
        <f t="shared" si="0"/>
        <v>No action required.</v>
      </c>
      <c r="K8" s="191">
        <f>Environment!C72</f>
        <v>0</v>
      </c>
      <c r="L8" s="168"/>
      <c r="M8" s="160"/>
      <c r="N8" s="161"/>
      <c r="O8" s="159"/>
    </row>
    <row r="9" spans="1:15" ht="34.5" customHeight="1" x14ac:dyDescent="0.25">
      <c r="H9" s="190" t="s">
        <v>677</v>
      </c>
      <c r="I9" s="188">
        <f>IF('Env Wheel'!I8=20,0,'Env Wheel'!I8)</f>
        <v>0</v>
      </c>
      <c r="J9" s="212" t="str">
        <f>IF(I9=0, "No action required.",IF(I9&gt;0,"No action required",IF(I9&lt;-3, "Changes needed before proceeding. If changes are not possible, justification required. ",IF(I9&lt;0&gt;-4,"Review - identify possible improvements",""))))</f>
        <v>No action required.</v>
      </c>
      <c r="K9" s="191">
        <f>Environment!C106</f>
        <v>0</v>
      </c>
      <c r="L9" s="168"/>
      <c r="M9" s="160"/>
      <c r="N9" s="161"/>
      <c r="O9" s="159"/>
    </row>
    <row r="10" spans="1:15" ht="34.5" customHeight="1" x14ac:dyDescent="0.25">
      <c r="H10" s="190" t="s">
        <v>339</v>
      </c>
      <c r="I10" s="188">
        <f>IF('Env Wheel'!I9=20,0,'Env Wheel'!I9)</f>
        <v>0</v>
      </c>
      <c r="J10" s="212" t="str">
        <f t="shared" si="0"/>
        <v>No action required.</v>
      </c>
      <c r="K10" s="191">
        <f>Environment!C123</f>
        <v>0</v>
      </c>
      <c r="L10" s="168"/>
      <c r="M10" s="160"/>
      <c r="N10" s="161"/>
      <c r="O10" s="159"/>
    </row>
    <row r="11" spans="1:15" ht="34.5" customHeight="1" x14ac:dyDescent="0.25">
      <c r="H11" s="190" t="s">
        <v>301</v>
      </c>
      <c r="I11" s="188">
        <f>IF('Env Wheel'!I10=20,0,'Env Wheel'!I10)</f>
        <v>0</v>
      </c>
      <c r="J11" s="212" t="str">
        <f t="shared" si="0"/>
        <v>No action required.</v>
      </c>
      <c r="K11" s="191">
        <f>Environment!C140</f>
        <v>0</v>
      </c>
      <c r="L11" s="168"/>
      <c r="M11" s="160"/>
      <c r="N11" s="161"/>
      <c r="O11" s="159"/>
    </row>
    <row r="12" spans="1:15" ht="34.5" customHeight="1" x14ac:dyDescent="0.25">
      <c r="H12" s="187" t="s">
        <v>303</v>
      </c>
      <c r="I12" s="188">
        <f>IF('Env Wheel'!I11=20,0,'Env Wheel'!I11)</f>
        <v>0</v>
      </c>
      <c r="J12" s="212" t="str">
        <f t="shared" si="0"/>
        <v>No action required.</v>
      </c>
      <c r="K12" s="189">
        <f>Environment!C174</f>
        <v>0</v>
      </c>
      <c r="L12" s="167"/>
      <c r="M12" s="162"/>
      <c r="N12" s="158"/>
      <c r="O12" s="159"/>
    </row>
    <row r="13" spans="1:15" ht="34.5" customHeight="1" x14ac:dyDescent="0.25">
      <c r="H13" s="187" t="s">
        <v>302</v>
      </c>
      <c r="I13" s="188">
        <f>IF('Env Wheel'!I12=20,0,'Env Wheel'!I12)</f>
        <v>0</v>
      </c>
      <c r="J13" s="212" t="str">
        <f t="shared" si="0"/>
        <v>No action required.</v>
      </c>
      <c r="K13" s="189">
        <f>Environment!C157</f>
        <v>0</v>
      </c>
      <c r="L13" s="167"/>
      <c r="M13" s="162"/>
      <c r="N13" s="158"/>
      <c r="O13" s="159"/>
    </row>
    <row r="14" spans="1:15" ht="34.5" customHeight="1" x14ac:dyDescent="0.25">
      <c r="J14" s="213"/>
      <c r="M14" s="206"/>
    </row>
    <row r="15" spans="1:15" ht="34.5" customHeight="1" x14ac:dyDescent="0.3">
      <c r="A15" s="337" t="s">
        <v>362</v>
      </c>
      <c r="B15" s="338"/>
      <c r="C15" s="334">
        <f>Details!C6</f>
        <v>0</v>
      </c>
      <c r="D15" s="335"/>
      <c r="E15" s="335"/>
      <c r="F15" s="336"/>
      <c r="H15" s="202" t="s">
        <v>363</v>
      </c>
      <c r="I15" s="203" t="s">
        <v>24</v>
      </c>
      <c r="J15" s="214" t="s">
        <v>356</v>
      </c>
      <c r="K15" s="203" t="s">
        <v>357</v>
      </c>
      <c r="L15" s="203" t="s">
        <v>358</v>
      </c>
      <c r="M15" s="203" t="s">
        <v>359</v>
      </c>
      <c r="N15" s="204" t="s">
        <v>360</v>
      </c>
      <c r="O15" s="205" t="s">
        <v>361</v>
      </c>
    </row>
    <row r="16" spans="1:15" ht="34.5" customHeight="1" x14ac:dyDescent="0.25">
      <c r="A16" s="337" t="s">
        <v>364</v>
      </c>
      <c r="B16" s="338"/>
      <c r="C16" s="334">
        <f>Details!C9</f>
        <v>0</v>
      </c>
      <c r="D16" s="335"/>
      <c r="E16" s="335"/>
      <c r="F16" s="336"/>
      <c r="H16" s="192" t="s">
        <v>309</v>
      </c>
      <c r="I16" s="193">
        <f>IF('Social Wheel'!I3=20,0,'Social Wheel'!I3)</f>
        <v>0</v>
      </c>
      <c r="J16" s="215" t="str">
        <f>IF(I16=0, "No action required.",IF(I16&gt;0,"No action required",IF(I16&lt;-3, "Changes needed before proceeding. If changes are not possible, justification required. ",IF(I16&lt;0&gt;-4,"Review - identify possible improvements",""))))</f>
        <v>No action required.</v>
      </c>
      <c r="K16" s="194">
        <f>Social!C21</f>
        <v>0</v>
      </c>
      <c r="L16" s="169"/>
      <c r="M16" s="163"/>
      <c r="N16" s="158"/>
      <c r="O16" s="159"/>
    </row>
    <row r="17" spans="1:15" ht="34.5" customHeight="1" x14ac:dyDescent="0.25">
      <c r="A17" s="337" t="s">
        <v>365</v>
      </c>
      <c r="B17" s="338"/>
      <c r="C17" s="334">
        <f>Details!C15</f>
        <v>0</v>
      </c>
      <c r="D17" s="335"/>
      <c r="E17" s="335"/>
      <c r="F17" s="336"/>
      <c r="H17" s="195" t="s">
        <v>337</v>
      </c>
      <c r="I17" s="193">
        <f>IF('Social Wheel'!I4=20,0,'Social Wheel'!I4)</f>
        <v>0</v>
      </c>
      <c r="J17" s="215" t="str">
        <f t="shared" ref="J17:J26" si="1">IF(I17=0, "No action required.",IF(I17&gt;0,"No action required",IF(I17&lt;-3, "Changes needed before proceeding. If changes are not possible, justification required. ",IF(I17&lt;0&gt;-4,"Review - identify possible improvements",""))))</f>
        <v>No action required.</v>
      </c>
      <c r="K17" s="196">
        <f>Social!C38</f>
        <v>0</v>
      </c>
      <c r="L17" s="170"/>
      <c r="M17" s="164"/>
      <c r="N17" s="161"/>
      <c r="O17" s="159"/>
    </row>
    <row r="18" spans="1:15" ht="34.5" customHeight="1" x14ac:dyDescent="0.25">
      <c r="A18" s="337" t="s">
        <v>15</v>
      </c>
      <c r="B18" s="338"/>
      <c r="C18" s="334">
        <f>Details!C19</f>
        <v>0</v>
      </c>
      <c r="D18" s="335"/>
      <c r="E18" s="335"/>
      <c r="F18" s="336"/>
      <c r="H18" s="195" t="s">
        <v>311</v>
      </c>
      <c r="I18" s="193">
        <f>IF('Social Wheel'!I5=20,0,'Social Wheel'!I5)</f>
        <v>0</v>
      </c>
      <c r="J18" s="215" t="str">
        <f t="shared" si="1"/>
        <v>No action required.</v>
      </c>
      <c r="K18" s="196">
        <f>Social!C55</f>
        <v>0</v>
      </c>
      <c r="L18" s="170"/>
      <c r="M18" s="164"/>
      <c r="N18" s="161"/>
      <c r="O18" s="159"/>
    </row>
    <row r="19" spans="1:15" ht="34.5" customHeight="1" x14ac:dyDescent="0.25">
      <c r="A19" s="337" t="s">
        <v>16</v>
      </c>
      <c r="B19" s="338"/>
      <c r="C19" s="339">
        <f>Details!C24</f>
        <v>0</v>
      </c>
      <c r="D19" s="335"/>
      <c r="E19" s="335"/>
      <c r="F19" s="336"/>
      <c r="H19" s="195" t="s">
        <v>312</v>
      </c>
      <c r="I19" s="193">
        <f>IF('Social Wheel'!I6=20,0,'Social Wheel'!I6)</f>
        <v>0</v>
      </c>
      <c r="J19" s="215" t="str">
        <f t="shared" si="1"/>
        <v>No action required.</v>
      </c>
      <c r="K19" s="196">
        <f>Social!C72</f>
        <v>0</v>
      </c>
      <c r="L19" s="170"/>
      <c r="M19" s="164"/>
      <c r="N19" s="161"/>
      <c r="O19" s="159"/>
    </row>
    <row r="20" spans="1:15" ht="34.5" customHeight="1" x14ac:dyDescent="0.25">
      <c r="A20" s="337" t="s">
        <v>366</v>
      </c>
      <c r="B20" s="338"/>
      <c r="C20" s="334">
        <f>Details!C27</f>
        <v>0</v>
      </c>
      <c r="D20" s="335"/>
      <c r="E20" s="335"/>
      <c r="F20" s="336"/>
      <c r="H20" s="195" t="s">
        <v>153</v>
      </c>
      <c r="I20" s="193">
        <f>IF('Social Wheel'!I7=20,0,'Social Wheel'!I7)</f>
        <v>0</v>
      </c>
      <c r="J20" s="215" t="str">
        <f t="shared" si="1"/>
        <v>No action required.</v>
      </c>
      <c r="K20" s="196">
        <f>Social!C90</f>
        <v>0</v>
      </c>
      <c r="L20" s="170"/>
      <c r="M20" s="165"/>
      <c r="N20" s="161"/>
      <c r="O20" s="159"/>
    </row>
    <row r="21" spans="1:15" ht="34.5" customHeight="1" x14ac:dyDescent="0.25">
      <c r="A21" s="337" t="s">
        <v>367</v>
      </c>
      <c r="B21" s="338"/>
      <c r="C21" s="334">
        <f>Details!C30</f>
        <v>0</v>
      </c>
      <c r="D21" s="335"/>
      <c r="E21" s="335"/>
      <c r="F21" s="336"/>
      <c r="H21" s="195" t="s">
        <v>338</v>
      </c>
      <c r="I21" s="193">
        <f>IF('Social Wheel'!I8=20,0,'Social Wheel'!I8)</f>
        <v>0</v>
      </c>
      <c r="J21" s="215" t="str">
        <f t="shared" si="1"/>
        <v>No action required.</v>
      </c>
      <c r="K21" s="196">
        <f>Social!C108</f>
        <v>0</v>
      </c>
      <c r="L21" s="170"/>
      <c r="M21" s="164"/>
      <c r="N21" s="161"/>
      <c r="O21" s="159"/>
    </row>
    <row r="22" spans="1:15" ht="34.5" customHeight="1" x14ac:dyDescent="0.25">
      <c r="H22" s="195" t="s">
        <v>316</v>
      </c>
      <c r="I22" s="193">
        <f>IF('Social Wheel'!I9=20,0,'Social Wheel'!I9)</f>
        <v>0</v>
      </c>
      <c r="J22" s="215" t="str">
        <f t="shared" si="1"/>
        <v>No action required.</v>
      </c>
      <c r="K22" s="196">
        <f>Social!C126</f>
        <v>0</v>
      </c>
      <c r="L22" s="170"/>
      <c r="M22" s="164"/>
      <c r="N22" s="161"/>
      <c r="O22" s="159"/>
    </row>
    <row r="23" spans="1:15" ht="34.5" customHeight="1" x14ac:dyDescent="0.25">
      <c r="H23" s="195" t="s">
        <v>340</v>
      </c>
      <c r="I23" s="193">
        <f>IF('Social Wheel'!I10=20,0,'Social Wheel'!I10)</f>
        <v>0</v>
      </c>
      <c r="J23" s="215" t="str">
        <f t="shared" si="1"/>
        <v>No action required.</v>
      </c>
      <c r="K23" s="196">
        <f>Social!C144</f>
        <v>0</v>
      </c>
      <c r="L23" s="170"/>
      <c r="M23" s="164"/>
      <c r="N23" s="161"/>
      <c r="O23" s="159"/>
    </row>
    <row r="24" spans="1:15" ht="34.5" customHeight="1" x14ac:dyDescent="0.25">
      <c r="H24" s="195" t="s">
        <v>318</v>
      </c>
      <c r="I24" s="193">
        <f>IF('Social Wheel'!I11=20,0,'Social Wheel'!I11)</f>
        <v>0</v>
      </c>
      <c r="J24" s="215" t="str">
        <f t="shared" si="1"/>
        <v>No action required.</v>
      </c>
      <c r="K24" s="196">
        <f>Social!C162</f>
        <v>0</v>
      </c>
      <c r="L24" s="170"/>
      <c r="M24" s="164"/>
      <c r="N24" s="161"/>
      <c r="O24" s="159"/>
    </row>
    <row r="25" spans="1:15" ht="34.5" customHeight="1" x14ac:dyDescent="0.25">
      <c r="H25" s="195" t="s">
        <v>341</v>
      </c>
      <c r="I25" s="193">
        <f>IF('Social Wheel'!I12=20,0,'Social Wheel'!I12)</f>
        <v>0</v>
      </c>
      <c r="J25" s="215" t="str">
        <f t="shared" si="1"/>
        <v>No action required.</v>
      </c>
      <c r="K25" s="196">
        <f>Social!C197</f>
        <v>0</v>
      </c>
      <c r="L25" s="170"/>
      <c r="M25" s="164"/>
      <c r="N25" s="161"/>
      <c r="O25" s="159"/>
    </row>
    <row r="26" spans="1:15" ht="34.5" customHeight="1" x14ac:dyDescent="0.25">
      <c r="H26" s="192" t="s">
        <v>320</v>
      </c>
      <c r="I26" s="193">
        <f>IF('Social Wheel'!I13=20,0,'Social Wheel'!I13)</f>
        <v>0</v>
      </c>
      <c r="J26" s="215" t="str">
        <f t="shared" si="1"/>
        <v>No action required.</v>
      </c>
      <c r="K26" s="194">
        <f>Social!C180</f>
        <v>0</v>
      </c>
      <c r="L26" s="169"/>
      <c r="M26" s="166"/>
      <c r="N26" s="158"/>
      <c r="O26" s="159"/>
    </row>
    <row r="27" spans="1:15" ht="17.25" customHeight="1" x14ac:dyDescent="0.25">
      <c r="B27" s="207"/>
      <c r="C27" s="207"/>
      <c r="D27" s="207"/>
      <c r="E27" s="207"/>
      <c r="F27" s="207"/>
    </row>
    <row r="28" spans="1:15" ht="17.25" customHeight="1" x14ac:dyDescent="0.25"/>
    <row r="29" spans="1:15" ht="17.25" customHeight="1" x14ac:dyDescent="0.25"/>
    <row r="30" spans="1:15" ht="17.25" customHeight="1" x14ac:dyDescent="0.25"/>
    <row r="31" spans="1:15" ht="17.25" customHeight="1" x14ac:dyDescent="0.25"/>
    <row r="32" spans="1:15" ht="17.25" customHeight="1" x14ac:dyDescent="0.25"/>
    <row r="33" spans="2:6" ht="90" customHeight="1" x14ac:dyDescent="0.25"/>
    <row r="34" spans="2:6" ht="17.25" customHeight="1" x14ac:dyDescent="0.25"/>
    <row r="35" spans="2:6" ht="17.25" customHeight="1" x14ac:dyDescent="0.25">
      <c r="B35" s="207"/>
      <c r="C35" s="207"/>
      <c r="D35" s="207"/>
      <c r="E35" s="207"/>
      <c r="F35" s="207"/>
    </row>
    <row r="36" spans="2:6" ht="17.25" customHeight="1" x14ac:dyDescent="0.25">
      <c r="B36" s="207"/>
      <c r="C36" s="207"/>
      <c r="D36" s="207"/>
      <c r="E36" s="207"/>
      <c r="F36" s="207"/>
    </row>
    <row r="37" spans="2:6" ht="17.25" customHeight="1" x14ac:dyDescent="0.25">
      <c r="B37" s="207"/>
      <c r="C37" s="207"/>
      <c r="D37" s="207"/>
      <c r="E37" s="207"/>
      <c r="F37" s="207"/>
    </row>
    <row r="38" spans="2:6" ht="17.25" customHeight="1" x14ac:dyDescent="0.25"/>
    <row r="39" spans="2:6" ht="17.25" customHeight="1" x14ac:dyDescent="0.25"/>
  </sheetData>
  <mergeCells count="15">
    <mergeCell ref="L1:L2"/>
    <mergeCell ref="A15:B15"/>
    <mergeCell ref="A16:B16"/>
    <mergeCell ref="A17:B17"/>
    <mergeCell ref="A18:B18"/>
    <mergeCell ref="C15:F15"/>
    <mergeCell ref="C16:F16"/>
    <mergeCell ref="C17:F17"/>
    <mergeCell ref="C18:F18"/>
    <mergeCell ref="C20:F20"/>
    <mergeCell ref="C21:F21"/>
    <mergeCell ref="A19:B19"/>
    <mergeCell ref="A20:B20"/>
    <mergeCell ref="A21:B21"/>
    <mergeCell ref="C19:F19"/>
  </mergeCells>
  <conditionalFormatting sqref="J4:J13">
    <cfRule type="containsText" dxfId="10" priority="24" operator="containsText" text="Review">
      <formula>NOT(ISERROR(SEARCH("Review",J4)))</formula>
    </cfRule>
  </conditionalFormatting>
  <conditionalFormatting sqref="J4:J13">
    <cfRule type="containsText" dxfId="9" priority="23" operator="containsText" text="no action">
      <formula>NOT(ISERROR(SEARCH("no action",J4)))</formula>
    </cfRule>
  </conditionalFormatting>
  <conditionalFormatting sqref="J4:J13">
    <cfRule type="containsText" dxfId="8" priority="17" operator="containsText" text="changes needed">
      <formula>NOT(ISERROR(SEARCH("changes needed",J4)))</formula>
    </cfRule>
  </conditionalFormatting>
  <conditionalFormatting sqref="J16:J26">
    <cfRule type="containsText" dxfId="7" priority="6" operator="containsText" text="Review">
      <formula>NOT(ISERROR(SEARCH("Review",J16)))</formula>
    </cfRule>
  </conditionalFormatting>
  <conditionalFormatting sqref="J16:J26">
    <cfRule type="containsText" dxfId="6" priority="5" operator="containsText" text="no action">
      <formula>NOT(ISERROR(SEARCH("no action",J16)))</formula>
    </cfRule>
  </conditionalFormatting>
  <conditionalFormatting sqref="J16:J26">
    <cfRule type="containsText" dxfId="5" priority="4" operator="containsText" text="changes needed">
      <formula>NOT(ISERROR(SEARCH("changes needed",J16)))</formula>
    </cfRule>
  </conditionalFormatting>
  <conditionalFormatting sqref="L4:L13 L16:L26">
    <cfRule type="containsText" dxfId="4" priority="1" operator="containsText" text="rejected">
      <formula>NOT(ISERROR(SEARCH("rejected",L4)))</formula>
    </cfRule>
    <cfRule type="containsText" dxfId="3" priority="2" operator="containsText" text="queried">
      <formula>NOT(ISERROR(SEARCH("queried",L4)))</formula>
    </cfRule>
    <cfRule type="containsText" dxfId="2" priority="3" operator="containsText" text="accepted">
      <formula>NOT(ISERROR(SEARCH("accepted",L4)))</formula>
    </cfRule>
  </conditionalFormatting>
  <pageMargins left="0.7" right="0.7" top="0.75" bottom="0.75" header="0.3" footer="0.3"/>
  <pageSetup paperSize="8" scale="33" orientation="landscape" r:id="rId1"/>
  <drawing r:id="rId2"/>
  <extLst>
    <ext xmlns:x14="http://schemas.microsoft.com/office/spreadsheetml/2009/9/main" uri="{CCE6A557-97BC-4b89-ADB6-D9C93CAAB3DF}">
      <x14:dataValidations xmlns:xm="http://schemas.microsoft.com/office/excel/2006/main" count="2">
        <x14:dataValidation type="list" allowBlank="1" showInputMessage="1" showErrorMessage="1">
          <x14:formula1>
            <xm:f>'Drop downs'!$L$2:$L$4</xm:f>
          </x14:formula1>
          <xm:sqref>L4:L13 L16:L26</xm:sqref>
        </x14:dataValidation>
        <x14:dataValidation type="list" allowBlank="1" showInputMessage="1" showErrorMessage="1">
          <x14:formula1>
            <xm:f>'Drop downs'!$L$7:$L$9</xm:f>
          </x14:formula1>
          <xm:sqref>O16:O26 O4:O13</xm:sqref>
        </x14:dataValidation>
      </x14:dataValidations>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66BE5A3BBE43714E9BBE6CD13CC0DF4E" ma:contentTypeVersion="11" ma:contentTypeDescription="Create a new document." ma:contentTypeScope="" ma:versionID="1e1d76c34fb5d4582ecc45332588a47a">
  <xsd:schema xmlns:xsd="http://www.w3.org/2001/XMLSchema" xmlns:xs="http://www.w3.org/2001/XMLSchema" xmlns:p="http://schemas.microsoft.com/office/2006/metadata/properties" xmlns:ns2="d0d7275a-9a79-4cc1-a803-b52bc12d23ed" xmlns:ns3="a92017bf-60c6-49d6-b7b7-6637bcebcd11" targetNamespace="http://schemas.microsoft.com/office/2006/metadata/properties" ma:root="true" ma:fieldsID="2916c2b0ab2c2fdc47e07784c257e85b" ns2:_="" ns3:_="">
    <xsd:import namespace="d0d7275a-9a79-4cc1-a803-b52bc12d23ed"/>
    <xsd:import namespace="a92017bf-60c6-49d6-b7b7-6637bcebcd11"/>
    <xsd:element name="properties">
      <xsd:complexType>
        <xsd:sequence>
          <xsd:element name="documentManagement">
            <xsd:complexType>
              <xsd:all>
                <xsd:element ref="ns2:MediaServiceMetadata" minOccurs="0"/>
                <xsd:element ref="ns2:MediaServiceFastMetadata" minOccurs="0"/>
                <xsd:element ref="ns2:lcf76f155ced4ddcb4097134ff3c332f" minOccurs="0"/>
                <xsd:element ref="ns3:TaxCatchAll" minOccurs="0"/>
                <xsd:element ref="ns2:MediaServiceOCR" minOccurs="0"/>
                <xsd:element ref="ns2:MediaServiceGenerationTime" minOccurs="0"/>
                <xsd:element ref="ns2:MediaServiceEventHashCode" minOccurs="0"/>
                <xsd:element ref="ns2:MediaServiceDateTaken"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0d7275a-9a79-4cc1-a803-b52bc12d23ed"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lcf76f155ced4ddcb4097134ff3c332f" ma:index="11" nillable="true" ma:taxonomy="true" ma:internalName="lcf76f155ced4ddcb4097134ff3c332f" ma:taxonomyFieldName="MediaServiceImageTags" ma:displayName="Image Tags" ma:readOnly="false" ma:fieldId="{5cf76f15-5ced-4ddc-b409-7134ff3c332f}" ma:taxonomyMulti="true" ma:sspId="9e58ede6-7bd0-439e-ac30-7ca66db4a0f1" ma:termSetId="09814cd3-568e-fe90-9814-8d621ff8fb84" ma:anchorId="fba54fb3-c3e1-fe81-a776-ca4b69148c4d" ma:open="true" ma:isKeyword="false">
      <xsd:complexType>
        <xsd:sequence>
          <xsd:element ref="pc:Terms" minOccurs="0" maxOccurs="1"/>
        </xsd:sequence>
      </xsd:complexType>
    </xsd:element>
    <xsd:element name="MediaServiceOCR" ma:index="13" nillable="true" ma:displayName="Extracted Text" ma:internalName="MediaServiceOCR" ma:readOnly="true">
      <xsd:simpleType>
        <xsd:restriction base="dms:Note">
          <xsd:maxLength value="255"/>
        </xsd:restriction>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DateTaken" ma:index="16" nillable="true" ma:displayName="MediaServiceDateTaken" ma:hidden="true" ma:indexed="true" ma:internalName="MediaServiceDateTake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a92017bf-60c6-49d6-b7b7-6637bcebcd11" elementFormDefault="qualified">
    <xsd:import namespace="http://schemas.microsoft.com/office/2006/documentManagement/types"/>
    <xsd:import namespace="http://schemas.microsoft.com/office/infopath/2007/PartnerControls"/>
    <xsd:element name="TaxCatchAll" ma:index="12" nillable="true" ma:displayName="Taxonomy Catch All Column" ma:hidden="true" ma:list="{bf0cfa05-5d0a-4ec1-a4f2-c5918d0f3e32}" ma:internalName="TaxCatchAll" ma:showField="CatchAllData" ma:web="a92017bf-60c6-49d6-b7b7-6637bcebcd11">
      <xsd:complexType>
        <xsd:complexContent>
          <xsd:extension base="dms:MultiChoiceLookup">
            <xsd:sequence>
              <xsd:element name="Value" type="dms:Lookup" maxOccurs="unbounded" minOccurs="0" nillable="true"/>
            </xsd:sequence>
          </xsd:extension>
        </xsd:complexContent>
      </xsd:complexType>
    </xsd:element>
    <xsd:element name="SharedWithUsers" ma:index="17"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8"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TaxCatchAll xmlns="a92017bf-60c6-49d6-b7b7-6637bcebcd11" xsi:nil="true"/>
    <lcf76f155ced4ddcb4097134ff3c332f xmlns="d0d7275a-9a79-4cc1-a803-b52bc12d23ed">
      <Terms xmlns="http://schemas.microsoft.com/office/infopath/2007/PartnerControls"/>
    </lcf76f155ced4ddcb4097134ff3c332f>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2D787F1D-8A5E-4C1D-B89B-00C42387CF4E}">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0d7275a-9a79-4cc1-a803-b52bc12d23ed"/>
    <ds:schemaRef ds:uri="a92017bf-60c6-49d6-b7b7-6637bcebcd11"/>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4CC81DCD-F356-4B31-9EB2-8F48ACC67F08}">
  <ds:schemaRefs>
    <ds:schemaRef ds:uri="http://purl.org/dc/elements/1.1/"/>
    <ds:schemaRef ds:uri="http://schemas.microsoft.com/office/2006/metadata/properties"/>
    <ds:schemaRef ds:uri="a92017bf-60c6-49d6-b7b7-6637bcebcd11"/>
    <ds:schemaRef ds:uri="http://purl.org/dc/terms/"/>
    <ds:schemaRef ds:uri="http://schemas.microsoft.com/office/2006/documentManagement/types"/>
    <ds:schemaRef ds:uri="d0d7275a-9a79-4cc1-a803-b52bc12d23ed"/>
    <ds:schemaRef ds:uri="http://schemas.microsoft.com/office/infopath/2007/PartnerControls"/>
    <ds:schemaRef ds:uri="http://schemas.openxmlformats.org/package/2006/metadata/core-properties"/>
    <ds:schemaRef ds:uri="http://www.w3.org/XML/1998/namespace"/>
    <ds:schemaRef ds:uri="http://purl.org/dc/dcmitype/"/>
  </ds:schemaRefs>
</ds:datastoreItem>
</file>

<file path=customXml/itemProps3.xml><?xml version="1.0" encoding="utf-8"?>
<ds:datastoreItem xmlns:ds="http://schemas.openxmlformats.org/officeDocument/2006/customXml" ds:itemID="{462FC16C-ABC5-451F-8A32-AAF94C360465}">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14</vt:i4>
      </vt:variant>
    </vt:vector>
  </HeadingPairs>
  <TitlesOfParts>
    <vt:vector size="14" baseType="lpstr">
      <vt:lpstr>Introduction</vt:lpstr>
      <vt:lpstr>Details</vt:lpstr>
      <vt:lpstr>Environment</vt:lpstr>
      <vt:lpstr>Social</vt:lpstr>
      <vt:lpstr>Env Wheel</vt:lpstr>
      <vt:lpstr>Social Wheel</vt:lpstr>
      <vt:lpstr>Dashboard</vt:lpstr>
      <vt:lpstr>Dash</vt:lpstr>
      <vt:lpstr>Summary Report</vt:lpstr>
      <vt:lpstr>Environmental</vt:lpstr>
      <vt:lpstr>Env2</vt:lpstr>
      <vt:lpstr>Soc</vt:lpstr>
      <vt:lpstr>Soc2</vt:lpstr>
      <vt:lpstr>Drop downs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Lily Paulson</dc:creator>
  <cp:keywords/>
  <dc:description/>
  <cp:lastModifiedBy>Atkins, Naomi (DEFA)</cp:lastModifiedBy>
  <cp:revision/>
  <dcterms:created xsi:type="dcterms:W3CDTF">2021-11-24T10:59:50Z</dcterms:created>
  <dcterms:modified xsi:type="dcterms:W3CDTF">2024-04-18T07:29:41Z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0x01010066BE5A3BBE43714E9BBE6CD13CC0DF4E</vt:lpwstr>
  </property>
  <property fmtid="{D5CDD505-2E9C-101B-9397-08002B2CF9AE}" pid="3" name="MediaServiceImageTags">
    <vt:lpwstr/>
  </property>
</Properties>
</file>